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1460" yWindow="480" windowWidth="17370" windowHeight="11535" tabRatio="500"/>
  </bookViews>
  <sheets>
    <sheet name="20.02.25" sheetId="2" r:id="rId1"/>
  </sheets>
  <definedNames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_xlnm.Print_Titles" localSheetId="0">'20.02.25'!$6:$9</definedName>
    <definedName name="нов" localSheetId="0">#REF!</definedName>
    <definedName name="нов">#REF!</definedName>
    <definedName name="о" localSheetId="0">#REF!</definedName>
    <definedName name="о">#REF!</definedName>
    <definedName name="_xlnm.Print_Area" localSheetId="0">'20.02.25'!$A$1:$AH$101</definedName>
    <definedName name="ооо" localSheetId="0">#REF!</definedName>
    <definedName name="ооо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58" i="2"/>
  <c r="AC31"/>
  <c r="AB31" l="1"/>
  <c r="AA31"/>
  <c r="E58"/>
  <c r="E63"/>
  <c r="E59"/>
  <c r="X59" l="1"/>
  <c r="Y59" s="1"/>
  <c r="AC58"/>
  <c r="G101"/>
  <c r="H101" s="1"/>
  <c r="F101"/>
  <c r="P99"/>
  <c r="Q99" s="1"/>
  <c r="O99"/>
  <c r="G98"/>
  <c r="H98" s="1"/>
  <c r="F98"/>
  <c r="G97"/>
  <c r="H97" s="1"/>
  <c r="F97"/>
  <c r="H95"/>
  <c r="G95"/>
  <c r="F95"/>
  <c r="G93"/>
  <c r="H93" s="1"/>
  <c r="F93"/>
  <c r="G91"/>
  <c r="H91" s="1"/>
  <c r="F91"/>
  <c r="L89"/>
  <c r="K89"/>
  <c r="J89"/>
  <c r="G88"/>
  <c r="H88" s="1"/>
  <c r="F88"/>
  <c r="G86"/>
  <c r="H86" s="1"/>
  <c r="F86"/>
  <c r="T84"/>
  <c r="U84" s="1"/>
  <c r="S84"/>
  <c r="T82"/>
  <c r="U82" s="1"/>
  <c r="U72" s="1"/>
  <c r="S82"/>
  <c r="E81"/>
  <c r="K81" s="1"/>
  <c r="L81" s="1"/>
  <c r="C81"/>
  <c r="J81" s="1"/>
  <c r="G80"/>
  <c r="H80" s="1"/>
  <c r="F80"/>
  <c r="E78"/>
  <c r="K78" s="1"/>
  <c r="C78"/>
  <c r="J78" s="1"/>
  <c r="G77"/>
  <c r="G72" s="1"/>
  <c r="F77"/>
  <c r="F72" s="1"/>
  <c r="H76"/>
  <c r="G76"/>
  <c r="F76"/>
  <c r="P74"/>
  <c r="Q74" s="1"/>
  <c r="O74"/>
  <c r="O72" s="1"/>
  <c r="T72"/>
  <c r="S72"/>
  <c r="M72"/>
  <c r="E72"/>
  <c r="C72"/>
  <c r="AE70"/>
  <c r="E70"/>
  <c r="AF70" s="1"/>
  <c r="AG70" s="1"/>
  <c r="C70"/>
  <c r="W69"/>
  <c r="E69"/>
  <c r="X69" s="1"/>
  <c r="Y69" s="1"/>
  <c r="AF67"/>
  <c r="AG67" s="1"/>
  <c r="AE67"/>
  <c r="AA65"/>
  <c r="E65"/>
  <c r="AB65" s="1"/>
  <c r="AC65" s="1"/>
  <c r="AF64"/>
  <c r="AG64" s="1"/>
  <c r="AE64"/>
  <c r="W63"/>
  <c r="X63"/>
  <c r="Y63" s="1"/>
  <c r="AE58"/>
  <c r="J57"/>
  <c r="E57"/>
  <c r="K57" s="1"/>
  <c r="L57" s="1"/>
  <c r="O53"/>
  <c r="E53"/>
  <c r="AA50"/>
  <c r="E50"/>
  <c r="AB50" s="1"/>
  <c r="AC50" s="1"/>
  <c r="AG47"/>
  <c r="AF47"/>
  <c r="AE47"/>
  <c r="AE20" s="1"/>
  <c r="AC47"/>
  <c r="U45"/>
  <c r="T45"/>
  <c r="AA43"/>
  <c r="E43"/>
  <c r="AB43" s="1"/>
  <c r="AC43" s="1"/>
  <c r="AB41"/>
  <c r="AC41" s="1"/>
  <c r="AA41"/>
  <c r="E41"/>
  <c r="W35"/>
  <c r="E35"/>
  <c r="X35" s="1"/>
  <c r="Y35" s="1"/>
  <c r="X30"/>
  <c r="W30"/>
  <c r="W20" s="1"/>
  <c r="E30"/>
  <c r="S29"/>
  <c r="E29"/>
  <c r="T29" s="1"/>
  <c r="AB28"/>
  <c r="AC28" s="1"/>
  <c r="AA28"/>
  <c r="AA20" s="1"/>
  <c r="Y28"/>
  <c r="J27"/>
  <c r="G27"/>
  <c r="H27" s="1"/>
  <c r="E27"/>
  <c r="K27" s="1"/>
  <c r="U25"/>
  <c r="T25"/>
  <c r="Q25"/>
  <c r="G24"/>
  <c r="H24" s="1"/>
  <c r="AH20"/>
  <c r="AD20"/>
  <c r="Z20"/>
  <c r="V20"/>
  <c r="R20"/>
  <c r="E22" s="1"/>
  <c r="Q20"/>
  <c r="P20"/>
  <c r="N20"/>
  <c r="M20"/>
  <c r="G20"/>
  <c r="F20"/>
  <c r="D20"/>
  <c r="C20"/>
  <c r="T17"/>
  <c r="S17"/>
  <c r="P17"/>
  <c r="P12" s="1"/>
  <c r="E17"/>
  <c r="T16"/>
  <c r="E16" s="1"/>
  <c r="E12" s="1"/>
  <c r="S16"/>
  <c r="P16"/>
  <c r="V12"/>
  <c r="E14" s="1"/>
  <c r="U12"/>
  <c r="E13" s="1"/>
  <c r="T12"/>
  <c r="S12"/>
  <c r="R12"/>
  <c r="Q12"/>
  <c r="C12"/>
  <c r="E20" l="1"/>
  <c r="AF58"/>
  <c r="AG58" s="1"/>
  <c r="AG20" s="1"/>
  <c r="X20"/>
  <c r="L27"/>
  <c r="L20" s="1"/>
  <c r="K20"/>
  <c r="U29"/>
  <c r="U20" s="1"/>
  <c r="T20"/>
  <c r="AC20"/>
  <c r="Q72"/>
  <c r="L78"/>
  <c r="L72" s="1"/>
  <c r="K72"/>
  <c r="H20"/>
  <c r="J72"/>
  <c r="AB20"/>
  <c r="H77"/>
  <c r="H72" s="1"/>
  <c r="Y30"/>
  <c r="Y20" s="1"/>
  <c r="P72"/>
  <c r="E21" l="1"/>
  <c r="AF20"/>
</calcChain>
</file>

<file path=xl/comments1.xml><?xml version="1.0" encoding="utf-8"?>
<comments xmlns="http://schemas.openxmlformats.org/spreadsheetml/2006/main">
  <authors>
    <author>&lt;анонимный&gt;</author>
  </authors>
  <commentList>
    <comment ref="A38" authorId="0">
      <text>
        <r>
          <rPr>
            <sz val="10"/>
            <rFont val="Arial"/>
            <family val="2"/>
          </rPr>
          <t xml:space="preserve">Шеховцова:
</t>
        </r>
      </text>
    </comment>
  </commentList>
</comments>
</file>

<file path=xl/sharedStrings.xml><?xml version="1.0" encoding="utf-8"?>
<sst xmlns="http://schemas.openxmlformats.org/spreadsheetml/2006/main" count="195" uniqueCount="121">
  <si>
    <t xml:space="preserve">Перечень объектов </t>
  </si>
  <si>
    <t>строительства (реконструкции) автомобильных дорог и искусственных дорожных сооружений на них и строительства сетей наружного освещения вдоль автодорог  на 2024 – 2030 годы</t>
  </si>
  <si>
    <t>№ п/п</t>
  </si>
  <si>
    <t xml:space="preserve">    Наименование муниципальных районов,       городских и муниципальных округов, объектов</t>
  </si>
  <si>
    <t xml:space="preserve">                       ВСЕГО                                                                               </t>
  </si>
  <si>
    <t>Протяженность</t>
  </si>
  <si>
    <t>Стоимость</t>
  </si>
  <si>
    <t>Протяжен-ность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</si>
  <si>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</si>
  <si>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</si>
  <si>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</si>
  <si>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</si>
  <si>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</si>
  <si>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</si>
  <si>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</si>
  <si>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</si>
  <si>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федеральный бюджет</t>
  </si>
  <si>
    <t xml:space="preserve">федеральный бюджет </t>
  </si>
  <si>
    <t xml:space="preserve">федеральный бюджет  </t>
  </si>
  <si>
    <t>I</t>
  </si>
  <si>
    <t>ВСЕГО, в том числе</t>
  </si>
  <si>
    <t>средства областного бюджета</t>
  </si>
  <si>
    <t>субсидии из федерального бюджета</t>
  </si>
  <si>
    <t>Город Белгород</t>
  </si>
  <si>
    <t>Строительство транспортной развязки                 на км 1+200 автомобильной дороги                    ул. Красноармейская - мкр. Юго-Западный         в г. Белгороде Белгородской области</t>
  </si>
  <si>
    <t>Реконструкция подъездной дороги                       от ул. Красноармейская до микрорайона            «Юго-Западный-2» в  г. Белгороде Белгородской  области. II этап: основные работы</t>
  </si>
  <si>
    <t>II.</t>
  </si>
  <si>
    <t>Алексеевский муниципальный округ</t>
  </si>
  <si>
    <t xml:space="preserve"> - /105,6</t>
  </si>
  <si>
    <t xml:space="preserve">Ведомственный проект «Увеличение  пропускной способности автомобильных дорог и обеспечение транспортной доступности населенных пунктов  и микрорайонов массовой жилищной застройки» </t>
  </si>
  <si>
    <t>0,613 / 24,72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</si>
  <si>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</si>
  <si>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</si>
  <si>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 xml:space="preserve"> - / 12,62</t>
  </si>
  <si>
    <t>0,282 / 105,6</t>
  </si>
  <si>
    <t>Белгородский район</t>
  </si>
  <si>
    <t xml:space="preserve">Реконструкция автомобильной дороги  «Спутник - улица Сумская  - улица Чичерина - Ротонда» (проспект Богдана Хмельницкого)     в Белгородском районе  </t>
  </si>
  <si>
    <t xml:space="preserve"> </t>
  </si>
  <si>
    <t xml:space="preserve">Реконструкция транспортной развязки                на км 0+000 автодороги «Северо - Западный обход города Белгорода» со строительством съезда к ул. Магистральная в п. Северный                       </t>
  </si>
  <si>
    <t xml:space="preserve">Строительство подъездной дороги (автомобильная дорога «Спутник —               ул. Сумская — ул. Чичерина — Ротонда» -        п. Северный)                </t>
  </si>
  <si>
    <t>город Белгород</t>
  </si>
  <si>
    <t xml:space="preserve">    </t>
  </si>
  <si>
    <t>Строительство транспортной развязки                                     на км 1+200 автомобильной дороги                                               ул. Красноармейская - мкр. Юго-Западный - 2  в г. Белгороде</t>
  </si>
  <si>
    <t xml:space="preserve">Реконструкция подъездной дороги                                                  от ул. Красноармейская до микрорайона                                                                «Юго-Западный-2» в  г. Белгороде </t>
  </si>
  <si>
    <t>Строительство автомобильной дороги                  от мкр. Новый-2 до ул. Костюкова                     в г. Белгороде</t>
  </si>
  <si>
    <t>Строительство автодорожного тоннеля                         по Свято - Троицкому бульвару на участке от проспекта Богдана Хмельницкого                                             до ул. 50-летия Белгородской области                                    в городе Белгороде</t>
  </si>
  <si>
    <t>Строительство мостового перехода                                              через р. Северский Донец в г. Белгороде</t>
  </si>
  <si>
    <t>Борисовский район</t>
  </si>
  <si>
    <t>Валуйский муниципальный округ</t>
  </si>
  <si>
    <t>Строительство автомобильной дороги                 «Обход с. Солоти»</t>
  </si>
  <si>
    <t>Вейделевский район</t>
  </si>
  <si>
    <t>Строительство автодороги Белый Колодезь - Лозная в Вейделевском и Ровеньском районах</t>
  </si>
  <si>
    <t xml:space="preserve">      </t>
  </si>
  <si>
    <t>Грайворонский муниципальный округ</t>
  </si>
  <si>
    <t xml:space="preserve">   </t>
  </si>
  <si>
    <t>Реконструкция моста через р. Лозовая                на км 1+500 автомобильной дороги                    Головчино - Антоновка</t>
  </si>
  <si>
    <t xml:space="preserve"> / 50,26</t>
  </si>
  <si>
    <t>Губкинский городской округ</t>
  </si>
  <si>
    <t>Строительство обхода г. Губкин на участке        км 61+900 - км 68+260 автодороги Короча - Губкин - граница Курской области</t>
  </si>
  <si>
    <t>Ивнянский район</t>
  </si>
  <si>
    <t>Корочанский район</t>
  </si>
  <si>
    <t>Строительство автомобильной дороги                 «Обход с. Мазикино»</t>
  </si>
  <si>
    <t>Красногвардейский район</t>
  </si>
  <si>
    <t>Краснояружский район</t>
  </si>
  <si>
    <t>Строительство автодороги Колотиловка - Репяховка</t>
  </si>
  <si>
    <t>Прохоровский район</t>
  </si>
  <si>
    <t>Ракитянский район</t>
  </si>
  <si>
    <t>Ровеньский район</t>
  </si>
  <si>
    <t>0,430 / 24,72</t>
  </si>
  <si>
    <t>Строительство автомобильной дороги                 «Обход п. Ровеньки»</t>
  </si>
  <si>
    <t>Реконструкция автомобильной дороги Еремовка - Ровеньки - Нижняя Серебрянка</t>
  </si>
  <si>
    <t>Старооскольский городской округ</t>
  </si>
  <si>
    <t>Чернянский район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</si>
  <si>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 (прочие работы, услуги - оплата в 2024 году)</t>
  </si>
  <si>
    <t>Строительство транспортной развязки                 на км 48+675 автодороги Короча - Чернянка - Красное</t>
  </si>
  <si>
    <t>Строительство автодороги п. Чернянка -             с. Волоконовка (II пусковой комплекс,               км 3+000 - км 19+500)</t>
  </si>
  <si>
    <t xml:space="preserve">Строительство автодороги Волково - Копцево в Чернянском районе и Губкинском городском округе  </t>
  </si>
  <si>
    <t>217 млн по сво</t>
  </si>
  <si>
    <t>Шебекинский муниципальный округ</t>
  </si>
  <si>
    <t xml:space="preserve">Строительство автодороги между мкр. «Шебекинский машиностроительный завод» - ул. Ржевское Шоссе г. Шебекино                                         </t>
  </si>
  <si>
    <t>Яковлевский муниципальный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</si>
  <si>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</si>
  <si>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>февраль 2022 года</t>
  </si>
  <si>
    <t xml:space="preserve">Строительство подъездной дороги                       к мусоросортировочному комплексу                  и полигону на территории Яковлевского городского округа </t>
  </si>
  <si>
    <t xml:space="preserve">Построено сетей наружного освещения вдоль автодорог                                                                                       </t>
  </si>
  <si>
    <t>ВСЕГО средств областного бюджета</t>
  </si>
  <si>
    <t>Власов - Папушин, км 0+000 - км 2+800 (Власов, Папушин)</t>
  </si>
  <si>
    <t>Белгород - Никольское - «Крым» -                        Ясные Зори - Архангельское, км 2+700 -            км 5+600 (Таврово)</t>
  </si>
  <si>
    <t xml:space="preserve">Белгород - Никольское - «Крым» -                       Ясные Зори - Архангельское, км 12+400 -          км 16+800                                                                             </t>
  </si>
  <si>
    <t>Бессоновка - Солохи - Стригуны,                         км 0+000 - км 0+500; км 2+800 - км 3+500;       км 6+800 - км 12+400  (Бессоновка, Орловка, Солохи)</t>
  </si>
  <si>
    <t>Борисовка - Хотмыжск - Никитское - Русская Березовка, км 0+000 - км 6+300                            (п. Борисовка - с. Беленькое)</t>
  </si>
  <si>
    <t xml:space="preserve">  </t>
  </si>
  <si>
    <t>Бессоновка - Солохи - Стригуны, км 12+400 - км 15+400; км 22+900 - км 23+800 (Новоалександровка, Стригуны)</t>
  </si>
  <si>
    <t>Борисовка - Хотмыжск - Никитское - Русская Березовка, км 8+800 - км 11+700; км 17+900 - км 20+100; км 23+500 - км 25+700; км 28+300 - км 28+900 (Хотмыжск, Акулиновка, Никитское, Русская Березовка)</t>
  </si>
  <si>
    <r>
      <rPr>
        <sz val="26"/>
        <rFont val="Times New Roman"/>
        <family val="1"/>
        <charset val="204"/>
      </rPr>
      <t xml:space="preserve">«Уразово - Борки - Новопетровка -                       Вериговка» - Кукуевка - Долгое, км 4+100 -      км 6+700; км 8+200 - км 8+800 </t>
    </r>
    <r>
      <rPr>
        <sz val="26"/>
        <color theme="1"/>
        <rFont val="Times New Roman"/>
        <family val="1"/>
        <charset val="204"/>
      </rPr>
      <t>(Кукуевка, Долгое)</t>
    </r>
  </si>
  <si>
    <t>«Короча - Губкин - граница Курской области» - Ольховатка, км 0+400 - км 3+000 (Ольховатка)</t>
  </si>
  <si>
    <t>«Крым» - Ольховатка, км 9+100 - км 9+600 (Ольховатка)</t>
  </si>
  <si>
    <t>«Крым» - Верхопенье - Ивня»  - Новенькое - Богатое, км 1+900 - км 5+700; км 11+800 -          км 12+800  (Новенькое, Богатое)</t>
  </si>
  <si>
    <t>«Короча - Чернянка - Красное» - Короткое,         км 3+900 - км 7+100 (Короткое)</t>
  </si>
  <si>
    <t>«Крым» - Ивня - Ракитное, км 46+600 -               км 48+400 (Ракитное)</t>
  </si>
  <si>
    <t>Федосеевка - Гидроузел,                                        км 0+000 - км 3+100 (Федосеевка)</t>
  </si>
  <si>
    <t>«Короча - Чернянка - Красное» - Хитрово - Баклановка,   км 2+900 - км 4+300 (Баклановка)</t>
  </si>
  <si>
    <t>Объездная поселка Чернянка, км 0+500 -             км 2+200 (Красный Остров)</t>
  </si>
  <si>
    <t>«Старый Оскол - Чернянка - Новый Оскол» - Ездочное - Холки, км 0+000  км 3+600;              км 5+800 - км 7+900 (Ездочное, Холки)</t>
  </si>
  <si>
    <t>Бутово - Курская Дуга, км 4+100 - км 5+900 (Бутово)</t>
  </si>
  <si>
    <t>Осуществлено строительство и реконструкция автомобильных дорог регионального или межмуниципального, местного значения и искусственных дорожных сооружений на них</t>
  </si>
  <si>
    <t>Построено (реконструировано) автомобильных дорог и искусственных дорожных сооружений на них</t>
  </si>
  <si>
    <t>3,309 / 155,86</t>
  </si>
  <si>
    <t>Реконструкция мостового перехода через            реку Черная Калитва на км 0+140 автодороги  «Белгород - Новый Оскол - Советское» - Шапорево</t>
  </si>
  <si>
    <t xml:space="preserve">2024 год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</si>
  <si>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</si>
  <si>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Предварительные обьёмы финансирования </t>
  </si>
  <si>
    <t xml:space="preserve">2027 год                                                                                                                      Предварительные обьёмы финансирования </t>
  </si>
  <si>
    <t xml:space="preserve"> 2028 год                                                                                                       Предварительные обьёмы финансирования </t>
  </si>
  <si>
    <t xml:space="preserve">2029 год                                                                                 Предварительные обьёмы финансирования </t>
  </si>
  <si>
    <t xml:space="preserve">2030 год                                                                                                                       Предварительные обьёмы финансирования </t>
  </si>
  <si>
    <t xml:space="preserve">Приложение № 6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                                          и развитие транспортной системы и дорожной сети  Белгородской области»  </t>
  </si>
  <si>
    <t>Строительство автодороги Северо-Восточный обход Белгорода — ул. Магистральная                            в п. Северный (III этап)</t>
  </si>
  <si>
    <t>Реконструкция мостового перехода через реку Лозовая на км 0+900 автодороги Подъезд                                       к селу Лозная в Ровеньском районе</t>
  </si>
  <si>
    <t>Реконструкция автомобильной дороги Подъезд к селу Нижний Ольшанец, км 0+000- км 1+290</t>
  </si>
  <si>
    <t>Региональный проект «Региональная и местная дорожная сеть», входящий в национальный проект «Инфраструктура для жизни»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</si>
</sst>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#,##0.000"/>
    <numFmt numFmtId="167" formatCode="0.000"/>
  </numFmts>
  <fonts count="22">
    <font>
      <sz val="10"/>
      <name val="Arial"/>
      <charset val="1"/>
    </font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28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26"/>
      <name val="Times New Roman"/>
      <family val="1"/>
      <charset val="204"/>
    </font>
    <font>
      <sz val="26"/>
      <color theme="0"/>
      <name val="Times New Roman"/>
      <family val="1"/>
      <charset val="204"/>
    </font>
    <font>
      <i/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6"/>
      <name val="Arial"/>
      <family val="2"/>
      <charset val="204"/>
    </font>
    <font>
      <sz val="26"/>
      <color theme="1"/>
      <name val="Times New Roman"/>
      <family val="1"/>
      <charset val="204"/>
    </font>
    <font>
      <sz val="12"/>
      <name val="Times New Roman"/>
      <family val="1"/>
      <charset val="1"/>
    </font>
    <font>
      <sz val="26"/>
      <name val="Times New Roman"/>
      <family val="1"/>
      <charset val="1"/>
    </font>
    <font>
      <sz val="10"/>
      <name val="Arial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21" fillId="0" borderId="0"/>
  </cellStyleXfs>
  <cellXfs count="156">
    <xf numFmtId="0" fontId="0" fillId="0" borderId="0" xfId="0"/>
    <xf numFmtId="1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wrapText="1"/>
    </xf>
    <xf numFmtId="164" fontId="3" fillId="0" borderId="0" xfId="4" applyNumberFormat="1" applyFont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3" fillId="0" borderId="0" xfId="4" applyNumberFormat="1" applyFont="1" applyAlignment="1" applyProtection="1">
      <alignment horizontal="left" vertical="center" wrapText="1"/>
    </xf>
    <xf numFmtId="164" fontId="3" fillId="0" borderId="0" xfId="4" applyNumberFormat="1" applyFont="1" applyBorder="1" applyAlignment="1" applyProtection="1">
      <alignment horizontal="left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164" fontId="3" fillId="0" borderId="0" xfId="4" applyNumberFormat="1" applyFont="1" applyBorder="1" applyAlignment="1" applyProtection="1">
      <alignment horizontal="center" vertical="center" wrapText="1"/>
    </xf>
    <xf numFmtId="1" fontId="9" fillId="0" borderId="6" xfId="4" applyNumberFormat="1" applyFont="1" applyBorder="1" applyAlignment="1" applyProtection="1">
      <alignment horizontal="center" vertical="center" wrapText="1"/>
    </xf>
    <xf numFmtId="1" fontId="9" fillId="0" borderId="4" xfId="4" applyNumberFormat="1" applyFont="1" applyBorder="1" applyAlignment="1" applyProtection="1">
      <alignment horizontal="center" vertical="center" wrapText="1"/>
    </xf>
    <xf numFmtId="1" fontId="9" fillId="0" borderId="5" xfId="4" applyNumberFormat="1" applyFont="1" applyBorder="1" applyAlignment="1" applyProtection="1">
      <alignment horizontal="center" vertical="center" wrapText="1"/>
    </xf>
    <xf numFmtId="1" fontId="5" fillId="0" borderId="8" xfId="4" applyNumberFormat="1" applyFont="1" applyBorder="1" applyAlignment="1" applyProtection="1">
      <alignment horizontal="center" vertical="center" wrapText="1"/>
    </xf>
    <xf numFmtId="1" fontId="11" fillId="0" borderId="6" xfId="4" applyNumberFormat="1" applyFont="1" applyBorder="1" applyAlignment="1" applyProtection="1">
      <alignment horizontal="center" vertical="center" wrapText="1"/>
    </xf>
    <xf numFmtId="1" fontId="4" fillId="0" borderId="4" xfId="4" applyNumberFormat="1" applyFont="1" applyBorder="1" applyAlignment="1" applyProtection="1">
      <alignment horizontal="left" vertical="center" wrapText="1"/>
    </xf>
    <xf numFmtId="165" fontId="4" fillId="0" borderId="4" xfId="4" applyNumberFormat="1" applyFont="1" applyBorder="1" applyAlignment="1" applyProtection="1">
      <alignment horizontal="center" vertical="center" wrapText="1"/>
    </xf>
    <xf numFmtId="1" fontId="11" fillId="0" borderId="4" xfId="4" applyNumberFormat="1" applyFont="1" applyBorder="1" applyAlignment="1" applyProtection="1">
      <alignment horizontal="center" vertical="center" wrapText="1"/>
    </xf>
    <xf numFmtId="166" fontId="4" fillId="0" borderId="4" xfId="4" applyNumberFormat="1" applyFont="1" applyBorder="1" applyAlignment="1" applyProtection="1">
      <alignment horizontal="center" vertical="center" wrapText="1"/>
    </xf>
    <xf numFmtId="1" fontId="11" fillId="0" borderId="5" xfId="4" applyNumberFormat="1" applyFont="1" applyBorder="1" applyAlignment="1" applyProtection="1">
      <alignment horizontal="center" vertical="center" wrapText="1"/>
    </xf>
    <xf numFmtId="1" fontId="12" fillId="0" borderId="6" xfId="4" applyNumberFormat="1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horizontal="left" vertical="center" wrapText="1"/>
    </xf>
    <xf numFmtId="167" fontId="12" fillId="0" borderId="4" xfId="4" applyNumberFormat="1" applyFont="1" applyBorder="1" applyAlignment="1" applyProtection="1">
      <alignment horizontal="center" vertical="center" wrapText="1"/>
    </xf>
    <xf numFmtId="164" fontId="12" fillId="0" borderId="4" xfId="4" applyNumberFormat="1" applyFont="1" applyBorder="1" applyAlignment="1" applyProtection="1">
      <alignment horizontal="center" vertical="center" wrapText="1"/>
    </xf>
    <xf numFmtId="165" fontId="12" fillId="0" borderId="4" xfId="4" applyNumberFormat="1" applyFont="1" applyBorder="1" applyAlignment="1" applyProtection="1">
      <alignment horizontal="center" vertical="center" wrapText="1"/>
    </xf>
    <xf numFmtId="164" fontId="4" fillId="0" borderId="4" xfId="4" applyNumberFormat="1" applyFont="1" applyBorder="1" applyAlignment="1" applyProtection="1">
      <alignment horizontal="center" vertical="center" wrapText="1"/>
    </xf>
    <xf numFmtId="167" fontId="4" fillId="0" borderId="4" xfId="4" applyNumberFormat="1" applyFont="1" applyBorder="1" applyAlignment="1" applyProtection="1">
      <alignment horizontal="center" vertical="center" wrapText="1"/>
    </xf>
    <xf numFmtId="165" fontId="4" fillId="2" borderId="4" xfId="4" applyNumberFormat="1" applyFont="1" applyFill="1" applyBorder="1" applyAlignment="1" applyProtection="1">
      <alignment horizontal="center" vertical="center" wrapText="1"/>
    </xf>
    <xf numFmtId="164" fontId="12" fillId="0" borderId="0" xfId="4" applyNumberFormat="1" applyFont="1" applyAlignment="1" applyProtection="1">
      <alignment horizontal="center" vertical="center" wrapText="1"/>
    </xf>
    <xf numFmtId="165" fontId="4" fillId="0" borderId="5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Alignment="1" applyProtection="1">
      <alignment horizontal="center" vertical="center" wrapText="1"/>
    </xf>
    <xf numFmtId="164" fontId="12" fillId="0" borderId="13" xfId="4" applyNumberFormat="1" applyFont="1" applyBorder="1" applyAlignment="1" applyProtection="1">
      <alignment horizontal="center" vertical="center" wrapText="1"/>
    </xf>
    <xf numFmtId="164" fontId="12" fillId="0" borderId="14" xfId="4" applyNumberFormat="1" applyFont="1" applyBorder="1" applyAlignment="1" applyProtection="1">
      <alignment horizontal="center" vertical="center" wrapText="1"/>
    </xf>
    <xf numFmtId="165" fontId="12" fillId="0" borderId="13" xfId="4" applyNumberFormat="1" applyFont="1" applyBorder="1" applyAlignment="1" applyProtection="1">
      <alignment horizontal="center" vertical="center" wrapText="1"/>
    </xf>
    <xf numFmtId="164" fontId="12" fillId="0" borderId="5" xfId="4" applyNumberFormat="1" applyFont="1" applyBorder="1" applyAlignment="1" applyProtection="1">
      <alignment horizontal="center" vertical="center" wrapText="1"/>
    </xf>
    <xf numFmtId="164" fontId="12" fillId="0" borderId="0" xfId="4" applyNumberFormat="1" applyFont="1" applyBorder="1" applyAlignment="1" applyProtection="1">
      <alignment horizontal="center" vertical="center" wrapText="1"/>
    </xf>
    <xf numFmtId="1" fontId="12" fillId="0" borderId="15" xfId="4" applyNumberFormat="1" applyFont="1" applyBorder="1" applyAlignment="1" applyProtection="1">
      <alignment horizontal="center" vertical="center"/>
    </xf>
    <xf numFmtId="164" fontId="13" fillId="0" borderId="13" xfId="4" applyNumberFormat="1" applyFont="1" applyBorder="1" applyAlignment="1" applyProtection="1">
      <alignment horizontal="center" vertical="center" wrapText="1"/>
    </xf>
    <xf numFmtId="2" fontId="12" fillId="0" borderId="4" xfId="4" applyNumberFormat="1" applyFont="1" applyBorder="1" applyAlignment="1" applyProtection="1">
      <alignment horizontal="center" vertical="center" wrapText="1"/>
    </xf>
    <xf numFmtId="165" fontId="12" fillId="0" borderId="16" xfId="4" applyNumberFormat="1" applyFont="1" applyBorder="1" applyAlignment="1" applyProtection="1">
      <alignment horizontal="center" vertical="center" wrapText="1"/>
    </xf>
    <xf numFmtId="164" fontId="4" fillId="0" borderId="17" xfId="4" applyNumberFormat="1" applyFont="1" applyBorder="1" applyAlignment="1" applyProtection="1">
      <alignment horizontal="center" vertical="center" wrapText="1"/>
    </xf>
    <xf numFmtId="164" fontId="4" fillId="0" borderId="18" xfId="4" applyNumberFormat="1" applyFont="1" applyBorder="1" applyAlignment="1" applyProtection="1">
      <alignment horizontal="center" vertical="center" wrapText="1"/>
    </xf>
    <xf numFmtId="164" fontId="4" fillId="0" borderId="5" xfId="4" applyNumberFormat="1" applyFont="1" applyBorder="1" applyAlignment="1" applyProtection="1">
      <alignment horizontal="center" vertical="center" wrapText="1"/>
    </xf>
    <xf numFmtId="164" fontId="13" fillId="0" borderId="18" xfId="4" applyNumberFormat="1" applyFont="1" applyBorder="1" applyAlignment="1" applyProtection="1">
      <alignment horizontal="center" vertical="center" wrapText="1"/>
    </xf>
    <xf numFmtId="165" fontId="12" fillId="0" borderId="17" xfId="4" applyNumberFormat="1" applyFont="1" applyBorder="1" applyAlignment="1" applyProtection="1">
      <alignment horizontal="center" vertical="center" wrapText="1"/>
    </xf>
    <xf numFmtId="165" fontId="4" fillId="0" borderId="13" xfId="4" applyNumberFormat="1" applyFont="1" applyBorder="1" applyAlignment="1" applyProtection="1">
      <alignment horizontal="center" vertical="center" wrapText="1"/>
    </xf>
    <xf numFmtId="165" fontId="12" fillId="0" borderId="18" xfId="4" applyNumberFormat="1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left" vertical="center" wrapText="1"/>
    </xf>
    <xf numFmtId="167" fontId="12" fillId="0" borderId="18" xfId="4" applyNumberFormat="1" applyFont="1" applyBorder="1" applyAlignment="1" applyProtection="1">
      <alignment horizontal="center" vertical="center" wrapText="1"/>
    </xf>
    <xf numFmtId="167" fontId="4" fillId="0" borderId="17" xfId="4" applyNumberFormat="1" applyFont="1" applyBorder="1" applyAlignment="1" applyProtection="1">
      <alignment horizontal="center" vertical="center" wrapText="1"/>
    </xf>
    <xf numFmtId="167" fontId="12" fillId="0" borderId="13" xfId="4" applyNumberFormat="1" applyFont="1" applyBorder="1" applyAlignment="1" applyProtection="1">
      <alignment horizontal="center" vertical="center" wrapText="1"/>
    </xf>
    <xf numFmtId="164" fontId="14" fillId="0" borderId="0" xfId="4" applyNumberFormat="1" applyFont="1" applyAlignment="1" applyProtection="1">
      <alignment horizontal="center" vertical="center" wrapText="1"/>
    </xf>
    <xf numFmtId="3" fontId="4" fillId="0" borderId="4" xfId="4" applyNumberFormat="1" applyFont="1" applyBorder="1" applyAlignment="1" applyProtection="1">
      <alignment horizontal="center" vertical="center" wrapText="1"/>
    </xf>
    <xf numFmtId="3" fontId="4" fillId="0" borderId="13" xfId="4" applyNumberFormat="1" applyFont="1" applyBorder="1" applyAlignment="1" applyProtection="1">
      <alignment horizontal="center" vertical="center" wrapText="1"/>
    </xf>
    <xf numFmtId="164" fontId="4" fillId="2" borderId="4" xfId="4" applyNumberFormat="1" applyFont="1" applyFill="1" applyBorder="1" applyAlignment="1" applyProtection="1">
      <alignment horizontal="center" vertical="center" wrapText="1"/>
    </xf>
    <xf numFmtId="3" fontId="12" fillId="0" borderId="18" xfId="4" applyNumberFormat="1" applyFont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left" vertical="center" wrapText="1"/>
    </xf>
    <xf numFmtId="167" fontId="12" fillId="2" borderId="13" xfId="4" applyNumberFormat="1" applyFont="1" applyFill="1" applyBorder="1" applyAlignment="1" applyProtection="1">
      <alignment horizontal="center" vertical="center" wrapText="1"/>
    </xf>
    <xf numFmtId="164" fontId="12" fillId="2" borderId="4" xfId="4" applyNumberFormat="1" applyFont="1" applyFill="1" applyBorder="1" applyAlignment="1" applyProtection="1">
      <alignment horizontal="center" vertical="center" wrapText="1"/>
    </xf>
    <xf numFmtId="165" fontId="12" fillId="2" borderId="13" xfId="4" applyNumberFormat="1" applyFont="1" applyFill="1" applyBorder="1" applyAlignment="1" applyProtection="1">
      <alignment horizontal="center" vertical="center" wrapText="1"/>
    </xf>
    <xf numFmtId="3" fontId="4" fillId="2" borderId="4" xfId="4" applyNumberFormat="1" applyFont="1" applyFill="1" applyBorder="1" applyAlignment="1" applyProtection="1">
      <alignment horizontal="center" vertical="center" wrapText="1"/>
    </xf>
    <xf numFmtId="164" fontId="4" fillId="2" borderId="17" xfId="4" applyNumberFormat="1" applyFont="1" applyFill="1" applyBorder="1" applyAlignment="1" applyProtection="1">
      <alignment horizontal="center" vertical="center" wrapText="1"/>
    </xf>
    <xf numFmtId="3" fontId="4" fillId="2" borderId="13" xfId="4" applyNumberFormat="1" applyFont="1" applyFill="1" applyBorder="1" applyAlignment="1" applyProtection="1">
      <alignment horizontal="center" vertical="center" wrapText="1"/>
    </xf>
    <xf numFmtId="3" fontId="12" fillId="2" borderId="18" xfId="4" applyNumberFormat="1" applyFont="1" applyFill="1" applyBorder="1" applyAlignment="1" applyProtection="1">
      <alignment horizontal="center" vertical="center" wrapText="1"/>
    </xf>
    <xf numFmtId="165" fontId="4" fillId="2" borderId="13" xfId="4" applyNumberFormat="1" applyFont="1" applyFill="1" applyBorder="1" applyAlignment="1" applyProtection="1">
      <alignment horizontal="center" vertical="center" wrapText="1"/>
    </xf>
    <xf numFmtId="165" fontId="12" fillId="2" borderId="18" xfId="4" applyNumberFormat="1" applyFont="1" applyFill="1" applyBorder="1" applyAlignment="1" applyProtection="1">
      <alignment horizontal="center" vertical="center" wrapText="1"/>
    </xf>
    <xf numFmtId="165" fontId="12" fillId="2" borderId="4" xfId="4" applyNumberFormat="1" applyFont="1" applyFill="1" applyBorder="1" applyAlignment="1" applyProtection="1">
      <alignment horizontal="center" vertical="center" wrapText="1"/>
    </xf>
    <xf numFmtId="167" fontId="4" fillId="2" borderId="4" xfId="4" applyNumberFormat="1" applyFont="1" applyFill="1" applyBorder="1" applyAlignment="1" applyProtection="1">
      <alignment horizontal="center" vertical="center" wrapText="1"/>
    </xf>
    <xf numFmtId="164" fontId="14" fillId="0" borderId="4" xfId="4" applyNumberFormat="1" applyFont="1" applyBorder="1" applyAlignment="1" applyProtection="1">
      <alignment horizontal="center" vertical="center" wrapText="1"/>
    </xf>
    <xf numFmtId="164" fontId="14" fillId="0" borderId="17" xfId="4" applyNumberFormat="1" applyFont="1" applyBorder="1" applyAlignment="1" applyProtection="1">
      <alignment horizontal="center" vertical="center" wrapText="1"/>
    </xf>
    <xf numFmtId="164" fontId="14" fillId="0" borderId="18" xfId="4" applyNumberFormat="1" applyFont="1" applyBorder="1" applyAlignment="1" applyProtection="1">
      <alignment horizontal="center" vertical="center" wrapText="1"/>
    </xf>
    <xf numFmtId="167" fontId="14" fillId="0" borderId="4" xfId="4" applyNumberFormat="1" applyFont="1" applyBorder="1" applyAlignment="1" applyProtection="1">
      <alignment horizontal="center" vertical="center" wrapText="1"/>
    </xf>
    <xf numFmtId="164" fontId="14" fillId="0" borderId="5" xfId="4" applyNumberFormat="1" applyFont="1" applyBorder="1" applyAlignment="1" applyProtection="1">
      <alignment horizontal="center" vertical="center" wrapText="1"/>
    </xf>
    <xf numFmtId="1" fontId="4" fillId="0" borderId="19" xfId="4" applyNumberFormat="1" applyFont="1" applyBorder="1" applyAlignment="1" applyProtection="1">
      <alignment horizontal="center" vertical="center"/>
    </xf>
    <xf numFmtId="1" fontId="4" fillId="0" borderId="17" xfId="4" applyNumberFormat="1" applyFont="1" applyBorder="1" applyAlignment="1" applyProtection="1">
      <alignment horizontal="center" vertical="center"/>
    </xf>
    <xf numFmtId="3" fontId="12" fillId="0" borderId="4" xfId="4" applyNumberFormat="1" applyFont="1" applyBorder="1" applyAlignment="1" applyProtection="1">
      <alignment horizontal="center" vertical="center" wrapText="1"/>
    </xf>
    <xf numFmtId="165" fontId="4" fillId="0" borderId="17" xfId="4" applyNumberFormat="1" applyFont="1" applyBorder="1" applyAlignment="1" applyProtection="1">
      <alignment horizontal="center" vertical="center" wrapText="1"/>
    </xf>
    <xf numFmtId="164" fontId="12" fillId="0" borderId="17" xfId="4" applyNumberFormat="1" applyFont="1" applyBorder="1" applyAlignment="1" applyProtection="1">
      <alignment horizontal="center" vertical="center" wrapText="1"/>
    </xf>
    <xf numFmtId="164" fontId="12" fillId="0" borderId="18" xfId="4" applyNumberFormat="1" applyFont="1" applyBorder="1" applyAlignment="1" applyProtection="1">
      <alignment horizontal="center" vertical="center" wrapText="1"/>
    </xf>
    <xf numFmtId="1" fontId="12" fillId="0" borderId="19" xfId="4" applyNumberFormat="1" applyFont="1" applyBorder="1" applyAlignment="1" applyProtection="1">
      <alignment horizontal="center" vertical="center"/>
    </xf>
    <xf numFmtId="167" fontId="12" fillId="0" borderId="16" xfId="4" applyNumberFormat="1" applyFont="1" applyBorder="1" applyAlignment="1" applyProtection="1">
      <alignment horizontal="center" vertical="center"/>
    </xf>
    <xf numFmtId="0" fontId="12" fillId="0" borderId="4" xfId="4" applyFont="1" applyBorder="1" applyAlignment="1" applyProtection="1">
      <alignment horizontal="center" vertical="center"/>
    </xf>
    <xf numFmtId="165" fontId="4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/>
    </xf>
    <xf numFmtId="0" fontId="12" fillId="0" borderId="17" xfId="0" applyFont="1" applyBorder="1" applyAlignment="1" applyProtection="1">
      <alignment horizontal="left" vertical="center" wrapText="1"/>
    </xf>
    <xf numFmtId="3" fontId="4" fillId="0" borderId="4" xfId="4" applyNumberFormat="1" applyFont="1" applyBorder="1" applyAlignment="1" applyProtection="1">
      <alignment horizontal="center" vertical="center"/>
    </xf>
    <xf numFmtId="3" fontId="12" fillId="0" borderId="5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/>
    </xf>
    <xf numFmtId="3" fontId="12" fillId="0" borderId="0" xfId="4" applyNumberFormat="1" applyFont="1" applyBorder="1" applyAlignment="1" applyProtection="1">
      <alignment horizontal="center" vertical="center" wrapText="1"/>
    </xf>
    <xf numFmtId="3" fontId="4" fillId="0" borderId="0" xfId="4" applyNumberFormat="1" applyFont="1" applyBorder="1" applyAlignment="1" applyProtection="1">
      <alignment horizontal="center" vertical="center" wrapText="1"/>
    </xf>
    <xf numFmtId="1" fontId="12" fillId="0" borderId="0" xfId="4" applyNumberFormat="1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left" vertical="top" wrapText="1"/>
    </xf>
    <xf numFmtId="165" fontId="12" fillId="0" borderId="0" xfId="4" applyNumberFormat="1" applyFont="1" applyBorder="1" applyAlignment="1" applyProtection="1">
      <alignment horizontal="center" vertical="center" wrapText="1"/>
    </xf>
    <xf numFmtId="165" fontId="4" fillId="0" borderId="0" xfId="4" applyNumberFormat="1" applyFont="1" applyBorder="1" applyAlignment="1" applyProtection="1">
      <alignment horizontal="center" vertical="center" wrapText="1"/>
    </xf>
    <xf numFmtId="167" fontId="12" fillId="0" borderId="16" xfId="4" applyNumberFormat="1" applyFont="1" applyBorder="1" applyAlignment="1" applyProtection="1">
      <alignment horizontal="center" vertical="center" wrapText="1"/>
    </xf>
    <xf numFmtId="3" fontId="4" fillId="0" borderId="17" xfId="4" applyNumberFormat="1" applyFont="1" applyBorder="1" applyAlignment="1" applyProtection="1">
      <alignment horizontal="center" vertical="center" wrapText="1"/>
    </xf>
    <xf numFmtId="3" fontId="12" fillId="0" borderId="16" xfId="4" applyNumberFormat="1" applyFont="1" applyBorder="1" applyAlignment="1" applyProtection="1">
      <alignment horizontal="center" vertical="center" wrapText="1"/>
    </xf>
    <xf numFmtId="167" fontId="13" fillId="0" borderId="18" xfId="4" applyNumberFormat="1" applyFont="1" applyBorder="1" applyAlignment="1" applyProtection="1">
      <alignment horizontal="center" vertical="center" wrapText="1"/>
    </xf>
    <xf numFmtId="165" fontId="12" fillId="0" borderId="5" xfId="4" applyNumberFormat="1" applyFont="1" applyBorder="1" applyAlignment="1" applyProtection="1">
      <alignment horizontal="center" vertical="center" wrapText="1"/>
    </xf>
    <xf numFmtId="167" fontId="12" fillId="0" borderId="17" xfId="4" applyNumberFormat="1" applyFont="1" applyBorder="1" applyAlignment="1" applyProtection="1">
      <alignment horizontal="center" vertical="center" wrapText="1"/>
    </xf>
    <xf numFmtId="0" fontId="12" fillId="0" borderId="20" xfId="0" applyFont="1" applyBorder="1" applyAlignment="1" applyProtection="1">
      <alignment horizontal="left" vertical="center" wrapText="1"/>
    </xf>
    <xf numFmtId="165" fontId="12" fillId="0" borderId="21" xfId="4" applyNumberFormat="1" applyFont="1" applyBorder="1" applyAlignment="1" applyProtection="1">
      <alignment horizontal="center" vertical="center" wrapText="1"/>
    </xf>
    <xf numFmtId="164" fontId="12" fillId="0" borderId="20" xfId="4" applyNumberFormat="1" applyFont="1" applyBorder="1" applyAlignment="1" applyProtection="1">
      <alignment horizontal="center" vertical="center" wrapText="1"/>
    </xf>
    <xf numFmtId="165" fontId="4" fillId="0" borderId="20" xfId="4" applyNumberFormat="1" applyFont="1" applyBorder="1" applyAlignment="1" applyProtection="1">
      <alignment horizontal="center" vertical="center" wrapText="1"/>
    </xf>
    <xf numFmtId="165" fontId="12" fillId="0" borderId="20" xfId="4" applyNumberFormat="1" applyFont="1" applyBorder="1" applyAlignment="1" applyProtection="1">
      <alignment horizontal="center" vertical="center" wrapText="1"/>
    </xf>
    <xf numFmtId="167" fontId="12" fillId="0" borderId="22" xfId="4" applyNumberFormat="1" applyFont="1" applyBorder="1" applyAlignment="1" applyProtection="1">
      <alignment horizontal="center" vertical="center" wrapText="1"/>
    </xf>
    <xf numFmtId="164" fontId="12" fillId="0" borderId="21" xfId="4" applyNumberFormat="1" applyFont="1" applyBorder="1" applyAlignment="1" applyProtection="1">
      <alignment horizontal="center" vertical="center" wrapText="1"/>
    </xf>
    <xf numFmtId="3" fontId="12" fillId="0" borderId="20" xfId="4" applyNumberFormat="1" applyFont="1" applyBorder="1" applyAlignment="1" applyProtection="1">
      <alignment horizontal="center" vertical="center" wrapText="1"/>
    </xf>
    <xf numFmtId="166" fontId="12" fillId="0" borderId="21" xfId="4" applyNumberFormat="1" applyFont="1" applyBorder="1" applyAlignment="1" applyProtection="1">
      <alignment horizontal="center" vertical="center" wrapText="1"/>
    </xf>
    <xf numFmtId="167" fontId="12" fillId="0" borderId="20" xfId="4" applyNumberFormat="1" applyFont="1" applyBorder="1" applyAlignment="1" applyProtection="1">
      <alignment horizontal="center" vertical="center" wrapText="1"/>
    </xf>
    <xf numFmtId="164" fontId="12" fillId="0" borderId="12" xfId="4" applyNumberFormat="1" applyFont="1" applyBorder="1" applyAlignment="1" applyProtection="1">
      <alignment horizontal="center" vertical="center" wrapText="1"/>
    </xf>
    <xf numFmtId="165" fontId="9" fillId="0" borderId="4" xfId="4" applyNumberFormat="1" applyFont="1" applyBorder="1" applyAlignment="1" applyProtection="1">
      <alignment horizontal="center" vertical="center" wrapText="1"/>
    </xf>
    <xf numFmtId="165" fontId="9" fillId="0" borderId="5" xfId="4" applyNumberFormat="1" applyFont="1" applyBorder="1" applyAlignment="1" applyProtection="1">
      <alignment horizontal="center" vertical="center" wrapText="1"/>
    </xf>
    <xf numFmtId="164" fontId="15" fillId="0" borderId="4" xfId="4" applyNumberFormat="1" applyFont="1" applyBorder="1" applyAlignment="1" applyProtection="1">
      <alignment horizontal="center" vertical="center" wrapText="1"/>
    </xf>
    <xf numFmtId="164" fontId="15" fillId="0" borderId="5" xfId="4" applyNumberFormat="1" applyFont="1" applyBorder="1" applyAlignment="1" applyProtection="1">
      <alignment horizontal="center" vertical="center" wrapText="1"/>
    </xf>
    <xf numFmtId="165" fontId="16" fillId="0" borderId="4" xfId="0" applyNumberFormat="1" applyFont="1" applyBorder="1" applyAlignment="1" applyProtection="1">
      <alignment vertical="center"/>
    </xf>
    <xf numFmtId="0" fontId="16" fillId="0" borderId="4" xfId="0" applyFont="1" applyBorder="1" applyAlignment="1" applyProtection="1">
      <alignment vertical="center"/>
    </xf>
    <xf numFmtId="1" fontId="12" fillId="0" borderId="4" xfId="4" applyNumberFormat="1" applyFont="1" applyBorder="1" applyAlignment="1" applyProtection="1">
      <alignment horizontal="center" vertical="center"/>
    </xf>
    <xf numFmtId="4" fontId="4" fillId="0" borderId="4" xfId="4" applyNumberFormat="1" applyFont="1" applyBorder="1" applyAlignment="1" applyProtection="1">
      <alignment horizontal="center" vertical="center" wrapText="1"/>
    </xf>
    <xf numFmtId="165" fontId="4" fillId="0" borderId="4" xfId="4" applyNumberFormat="1" applyFont="1" applyBorder="1" applyAlignment="1" applyProtection="1">
      <alignment horizontal="center" wrapText="1"/>
    </xf>
    <xf numFmtId="164" fontId="18" fillId="0" borderId="0" xfId="4" applyNumberFormat="1" applyFont="1" applyAlignment="1" applyProtection="1">
      <alignment horizontal="center" vertical="center" wrapText="1"/>
    </xf>
    <xf numFmtId="164" fontId="19" fillId="0" borderId="4" xfId="4" applyNumberFormat="1" applyFont="1" applyBorder="1" applyAlignment="1" applyProtection="1">
      <alignment horizontal="center" vertical="center" wrapText="1"/>
    </xf>
    <xf numFmtId="165" fontId="19" fillId="0" borderId="4" xfId="4" applyNumberFormat="1" applyFont="1" applyBorder="1" applyAlignment="1" applyProtection="1">
      <alignment horizontal="center" vertical="center" wrapText="1"/>
    </xf>
    <xf numFmtId="1" fontId="12" fillId="0" borderId="23" xfId="4" applyNumberFormat="1" applyFont="1" applyBorder="1" applyAlignment="1" applyProtection="1">
      <alignment horizontal="center" vertical="center"/>
    </xf>
    <xf numFmtId="0" fontId="12" fillId="0" borderId="24" xfId="0" applyFont="1" applyBorder="1" applyAlignment="1" applyProtection="1">
      <alignment horizontal="left" vertical="center" wrapText="1"/>
    </xf>
    <xf numFmtId="164" fontId="12" fillId="0" borderId="25" xfId="4" applyNumberFormat="1" applyFont="1" applyBorder="1" applyAlignment="1" applyProtection="1">
      <alignment horizontal="center" vertical="center" wrapText="1"/>
    </xf>
    <xf numFmtId="164" fontId="12" fillId="0" borderId="26" xfId="4" applyNumberFormat="1" applyFont="1" applyBorder="1" applyAlignment="1" applyProtection="1">
      <alignment horizontal="center" vertical="center" wrapText="1"/>
    </xf>
    <xf numFmtId="165" fontId="12" fillId="0" borderId="26" xfId="4" applyNumberFormat="1" applyFont="1" applyBorder="1" applyAlignment="1" applyProtection="1">
      <alignment horizontal="center" vertical="center" wrapText="1"/>
    </xf>
    <xf numFmtId="165" fontId="4" fillId="0" borderId="26" xfId="4" applyNumberFormat="1" applyFont="1" applyBorder="1" applyAlignment="1" applyProtection="1">
      <alignment horizontal="center" vertical="center" wrapText="1"/>
    </xf>
    <xf numFmtId="164" fontId="15" fillId="0" borderId="26" xfId="4" applyNumberFormat="1" applyFont="1" applyBorder="1" applyAlignment="1" applyProtection="1">
      <alignment horizontal="center" vertical="center" wrapText="1"/>
    </xf>
    <xf numFmtId="164" fontId="15" fillId="0" borderId="27" xfId="4" applyNumberFormat="1" applyFont="1" applyBorder="1" applyAlignment="1" applyProtection="1">
      <alignment horizontal="center" vertical="center" wrapText="1"/>
    </xf>
    <xf numFmtId="164" fontId="3" fillId="0" borderId="0" xfId="4" applyNumberFormat="1" applyFont="1" applyBorder="1" applyAlignment="1" applyProtection="1">
      <alignment horizontal="center" wrapText="1"/>
    </xf>
    <xf numFmtId="1" fontId="4" fillId="0" borderId="6" xfId="4" applyNumberFormat="1" applyFont="1" applyBorder="1" applyAlignment="1" applyProtection="1">
      <alignment horizontal="center" vertical="center"/>
    </xf>
    <xf numFmtId="1" fontId="4" fillId="0" borderId="10" xfId="4" applyNumberFormat="1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 vertical="center" wrapText="1"/>
    </xf>
    <xf numFmtId="164" fontId="8" fillId="0" borderId="5" xfId="4" applyNumberFormat="1" applyFont="1" applyBorder="1" applyAlignment="1" applyProtection="1">
      <alignment horizontal="center" vertical="center" wrapText="1"/>
    </xf>
    <xf numFmtId="1" fontId="5" fillId="0" borderId="7" xfId="4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" fontId="5" fillId="0" borderId="11" xfId="4" applyNumberFormat="1" applyFont="1" applyBorder="1" applyAlignment="1" applyProtection="1">
      <alignment horizontal="center" vertical="center" wrapText="1"/>
    </xf>
    <xf numFmtId="164" fontId="8" fillId="0" borderId="4" xfId="4" applyNumberFormat="1" applyFont="1" applyBorder="1" applyAlignment="1" applyProtection="1">
      <alignment horizontal="center" vertical="center" wrapText="1"/>
    </xf>
    <xf numFmtId="164" fontId="4" fillId="0" borderId="0" xfId="4" applyNumberFormat="1" applyFont="1" applyBorder="1" applyAlignment="1" applyProtection="1">
      <alignment horizontal="center" vertical="center" wrapText="1"/>
    </xf>
    <xf numFmtId="164" fontId="5" fillId="0" borderId="0" xfId="4" applyNumberFormat="1" applyFont="1" applyBorder="1" applyAlignment="1" applyProtection="1">
      <alignment horizontal="center" vertical="center" wrapText="1"/>
    </xf>
    <xf numFmtId="164" fontId="6" fillId="0" borderId="0" xfId="4" applyNumberFormat="1" applyFont="1" applyBorder="1" applyAlignment="1" applyProtection="1">
      <alignment horizontal="center" vertical="center" wrapText="1"/>
    </xf>
    <xf numFmtId="164" fontId="4" fillId="0" borderId="1" xfId="4" applyNumberFormat="1" applyFont="1" applyBorder="1" applyAlignment="1" applyProtection="1">
      <alignment horizontal="center" vertical="center" wrapText="1"/>
    </xf>
    <xf numFmtId="164" fontId="4" fillId="0" borderId="2" xfId="4" applyNumberFormat="1" applyFont="1" applyBorder="1" applyAlignment="1" applyProtection="1">
      <alignment horizontal="center" vertical="center" wrapText="1"/>
    </xf>
    <xf numFmtId="164" fontId="7" fillId="0" borderId="28" xfId="4" applyNumberFormat="1" applyFont="1" applyBorder="1" applyAlignment="1" applyProtection="1">
      <alignment vertical="center" wrapText="1"/>
    </xf>
    <xf numFmtId="164" fontId="7" fillId="0" borderId="29" xfId="4" applyNumberFormat="1" applyFont="1" applyBorder="1" applyAlignment="1" applyProtection="1">
      <alignment vertical="center" wrapText="1"/>
    </xf>
    <xf numFmtId="164" fontId="7" fillId="0" borderId="30" xfId="4" applyNumberFormat="1" applyFont="1" applyBorder="1" applyAlignment="1" applyProtection="1">
      <alignment vertical="center" wrapText="1"/>
    </xf>
    <xf numFmtId="164" fontId="7" fillId="0" borderId="28" xfId="4" applyNumberFormat="1" applyFont="1" applyBorder="1" applyAlignment="1" applyProtection="1">
      <alignment horizontal="center" vertical="center" wrapText="1"/>
    </xf>
    <xf numFmtId="164" fontId="7" fillId="0" borderId="29" xfId="4" applyNumberFormat="1" applyFont="1" applyBorder="1" applyAlignment="1" applyProtection="1">
      <alignment horizontal="center" vertical="center" wrapText="1"/>
    </xf>
    <xf numFmtId="164" fontId="7" fillId="0" borderId="30" xfId="4" applyNumberFormat="1" applyFont="1" applyBorder="1" applyAlignment="1" applyProtection="1">
      <alignment horizontal="center" vertical="center" wrapText="1"/>
    </xf>
    <xf numFmtId="164" fontId="7" fillId="0" borderId="2" xfId="4" applyNumberFormat="1" applyFont="1" applyBorder="1" applyAlignment="1" applyProtection="1">
      <alignment horizontal="center" vertical="center" wrapText="1"/>
    </xf>
    <xf numFmtId="164" fontId="7" fillId="0" borderId="3" xfId="4" applyNumberFormat="1" applyFont="1" applyBorder="1" applyAlignment="1" applyProtection="1">
      <alignment horizontal="center" vertical="center" wrapText="1"/>
    </xf>
    <xf numFmtId="164" fontId="7" fillId="3" borderId="2" xfId="4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4" xfId="2"/>
    <cellStyle name="Обычный 4 2 2 2" xfId="3"/>
    <cellStyle name="Обычный_219-пп_Приложение 2" xfId="4"/>
    <cellStyle name="Стиль 1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FQ130"/>
  <sheetViews>
    <sheetView tabSelected="1" view="pageBreakPreview" topLeftCell="A4" zoomScale="35" zoomScaleNormal="50" zoomScalePageLayoutView="35" workbookViewId="0">
      <pane xSplit="2" ySplit="5" topLeftCell="O66" activePane="bottomRight" state="frozen"/>
      <selection activeCell="A4" sqref="A4"/>
      <selection pane="topRight" activeCell="C4" sqref="C4"/>
      <selection pane="bottomLeft" activeCell="A9" sqref="A9"/>
      <selection pane="bottomRight" activeCell="B70" sqref="B70"/>
    </sheetView>
  </sheetViews>
  <sheetFormatPr defaultColWidth="9.140625" defaultRowHeight="12.75"/>
  <cols>
    <col min="1" max="1" width="12" style="1" customWidth="1"/>
    <col min="2" max="2" width="96.140625" style="2" customWidth="1"/>
    <col min="3" max="3" width="18.7109375" style="3" customWidth="1"/>
    <col min="4" max="4" width="15.42578125" style="3" customWidth="1"/>
    <col min="5" max="5" width="29.140625" style="3" customWidth="1"/>
    <col min="6" max="6" width="21.140625" style="3" customWidth="1"/>
    <col min="7" max="7" width="32.140625" style="3" customWidth="1"/>
    <col min="8" max="8" width="28.140625" style="3" customWidth="1"/>
    <col min="9" max="9" width="26.140625" style="3" customWidth="1"/>
    <col min="10" max="10" width="21.42578125" style="3" customWidth="1"/>
    <col min="11" max="11" width="33.28515625" style="3" customWidth="1"/>
    <col min="12" max="12" width="27.28515625" style="3" customWidth="1"/>
    <col min="13" max="13" width="23" style="3" hidden="1" customWidth="1"/>
    <col min="14" max="14" width="24.5703125" style="3" customWidth="1"/>
    <col min="15" max="15" width="22" style="3" customWidth="1"/>
    <col min="16" max="16" width="33.7109375" style="3" customWidth="1"/>
    <col min="17" max="17" width="26.85546875" style="3" customWidth="1"/>
    <col min="18" max="18" width="26.28515625" style="3" customWidth="1"/>
    <col min="19" max="19" width="21.7109375" style="3" customWidth="1"/>
    <col min="20" max="20" width="32.28515625" style="3" customWidth="1"/>
    <col min="21" max="21" width="26" style="3" customWidth="1"/>
    <col min="22" max="22" width="26.85546875" style="3" customWidth="1"/>
    <col min="23" max="23" width="20" style="3" customWidth="1"/>
    <col min="24" max="24" width="32.5703125" style="3" customWidth="1"/>
    <col min="25" max="25" width="26.28515625" style="3" customWidth="1"/>
    <col min="26" max="26" width="27.140625" style="3" customWidth="1"/>
    <col min="27" max="27" width="22.42578125" style="3" customWidth="1"/>
    <col min="28" max="28" width="32.140625" style="3" customWidth="1"/>
    <col min="29" max="30" width="26.28515625" style="3" customWidth="1"/>
    <col min="31" max="31" width="20.28515625" style="3" customWidth="1"/>
    <col min="32" max="32" width="36.28515625" style="3" customWidth="1"/>
    <col min="33" max="33" width="27.42578125" style="3" customWidth="1"/>
    <col min="34" max="34" width="26.28515625" style="3" customWidth="1"/>
    <col min="35" max="35" width="9.140625" style="3"/>
    <col min="36" max="36" width="76.85546875" style="3" customWidth="1"/>
    <col min="37" max="173" width="9.140625" style="3"/>
  </cols>
  <sheetData>
    <row r="1" spans="1:173" ht="111.75" customHeight="1">
      <c r="F1" s="142"/>
      <c r="G1" s="142"/>
      <c r="H1" s="142"/>
      <c r="I1" s="142"/>
      <c r="J1" s="142"/>
      <c r="K1" s="142"/>
      <c r="L1" s="142"/>
      <c r="M1" s="142"/>
      <c r="N1" s="142"/>
      <c r="O1" s="5"/>
      <c r="P1" s="5"/>
      <c r="AA1" s="143" t="s">
        <v>116</v>
      </c>
      <c r="AB1" s="143"/>
      <c r="AC1" s="143"/>
      <c r="AD1" s="143"/>
      <c r="AE1" s="143"/>
      <c r="AF1" s="143"/>
      <c r="AG1" s="143"/>
      <c r="AH1" s="143"/>
    </row>
    <row r="2" spans="1:173" ht="38.25" customHeight="1"/>
    <row r="3" spans="1:173" ht="42" customHeight="1">
      <c r="A3" s="144" t="s">
        <v>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U3" s="144"/>
      <c r="V3" s="144"/>
      <c r="W3" s="144"/>
      <c r="X3" s="144"/>
      <c r="Y3" s="144"/>
      <c r="Z3" s="144"/>
      <c r="AA3" s="144"/>
      <c r="AB3" s="144"/>
      <c r="AC3" s="144"/>
      <c r="AD3" s="144"/>
      <c r="AE3" s="144"/>
      <c r="AF3" s="144"/>
      <c r="AG3" s="144"/>
      <c r="AH3" s="144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</row>
    <row r="4" spans="1:173" ht="54" customHeight="1">
      <c r="A4" s="144" t="s">
        <v>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4"/>
      <c r="X4" s="144"/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</row>
    <row r="5" spans="1:173" ht="49.5" customHeight="1">
      <c r="A5" s="6"/>
      <c r="B5" s="6"/>
      <c r="C5" s="6"/>
      <c r="D5" s="6"/>
      <c r="E5" s="6"/>
      <c r="F5" s="8"/>
      <c r="G5" s="8"/>
      <c r="H5" s="8"/>
      <c r="I5" s="8"/>
      <c r="J5" s="8"/>
      <c r="K5" s="8"/>
      <c r="L5" s="8"/>
      <c r="M5" s="8"/>
      <c r="N5" s="8"/>
      <c r="O5" s="8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</row>
    <row r="6" spans="1:173" ht="80.25" customHeight="1">
      <c r="A6" s="145" t="s">
        <v>2</v>
      </c>
      <c r="B6" s="146" t="s">
        <v>3</v>
      </c>
      <c r="C6" s="147" t="s">
        <v>4</v>
      </c>
      <c r="D6" s="148"/>
      <c r="E6" s="149"/>
      <c r="F6" s="150" t="s">
        <v>109</v>
      </c>
      <c r="G6" s="151"/>
      <c r="H6" s="151"/>
      <c r="I6" s="152"/>
      <c r="J6" s="155" t="s">
        <v>110</v>
      </c>
      <c r="K6" s="155"/>
      <c r="L6" s="155"/>
      <c r="M6" s="155"/>
      <c r="N6" s="155"/>
      <c r="O6" s="150" t="s">
        <v>111</v>
      </c>
      <c r="P6" s="151"/>
      <c r="Q6" s="151"/>
      <c r="R6" s="152"/>
      <c r="S6" s="150" t="s">
        <v>112</v>
      </c>
      <c r="T6" s="151"/>
      <c r="U6" s="151"/>
      <c r="V6" s="152"/>
      <c r="W6" s="153" t="s">
        <v>113</v>
      </c>
      <c r="X6" s="153"/>
      <c r="Y6" s="153"/>
      <c r="Z6" s="153"/>
      <c r="AA6" s="153" t="s">
        <v>114</v>
      </c>
      <c r="AB6" s="153"/>
      <c r="AC6" s="153"/>
      <c r="AD6" s="153"/>
      <c r="AE6" s="154" t="s">
        <v>115</v>
      </c>
      <c r="AF6" s="154"/>
      <c r="AG6" s="154"/>
      <c r="AH6" s="154"/>
    </row>
    <row r="7" spans="1:173" ht="87.75" customHeight="1">
      <c r="A7" s="145"/>
      <c r="B7" s="146"/>
      <c r="C7" s="141" t="s">
        <v>5</v>
      </c>
      <c r="D7" s="141"/>
      <c r="E7" s="9" t="s">
        <v>6</v>
      </c>
      <c r="F7" s="9" t="s">
        <v>7</v>
      </c>
      <c r="G7" s="9" t="s">
        <v>8</v>
      </c>
      <c r="H7" s="141" t="s">
        <v>9</v>
      </c>
      <c r="I7" s="141"/>
      <c r="J7" s="9" t="s">
        <v>7</v>
      </c>
      <c r="K7" s="9" t="s">
        <v>8</v>
      </c>
      <c r="L7" s="141" t="s">
        <v>10</v>
      </c>
      <c r="M7" s="141"/>
      <c r="N7" s="141"/>
      <c r="O7" s="9" t="s">
        <v>7</v>
      </c>
      <c r="P7" s="9" t="s">
        <v>8</v>
      </c>
      <c r="Q7" s="141" t="s">
        <v>10</v>
      </c>
      <c r="R7" s="141"/>
      <c r="S7" s="9" t="s">
        <v>7</v>
      </c>
      <c r="T7" s="9" t="s">
        <v>8</v>
      </c>
      <c r="U7" s="141" t="s">
        <v>10</v>
      </c>
      <c r="V7" s="141"/>
      <c r="W7" s="9" t="s">
        <v>7</v>
      </c>
      <c r="X7" s="9" t="s">
        <v>8</v>
      </c>
      <c r="Y7" s="141" t="s">
        <v>10</v>
      </c>
      <c r="Z7" s="141"/>
      <c r="AA7" s="9" t="s">
        <v>7</v>
      </c>
      <c r="AB7" s="9" t="s">
        <v>8</v>
      </c>
      <c r="AC7" s="141" t="s">
        <v>10</v>
      </c>
      <c r="AD7" s="141"/>
      <c r="AE7" s="9" t="s">
        <v>7</v>
      </c>
      <c r="AF7" s="9" t="s">
        <v>8</v>
      </c>
      <c r="AG7" s="137" t="s">
        <v>10</v>
      </c>
      <c r="AH7" s="137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173" ht="89.25" customHeight="1">
      <c r="A8" s="145"/>
      <c r="B8" s="146"/>
      <c r="C8" s="9" t="s">
        <v>11</v>
      </c>
      <c r="D8" s="9" t="s">
        <v>12</v>
      </c>
      <c r="E8" s="9" t="s">
        <v>13</v>
      </c>
      <c r="F8" s="9" t="s">
        <v>14</v>
      </c>
      <c r="G8" s="9" t="s">
        <v>13</v>
      </c>
      <c r="H8" s="9" t="s">
        <v>15</v>
      </c>
      <c r="I8" s="9" t="s">
        <v>16</v>
      </c>
      <c r="J8" s="9" t="s">
        <v>14</v>
      </c>
      <c r="K8" s="9" t="s">
        <v>13</v>
      </c>
      <c r="L8" s="9" t="s">
        <v>15</v>
      </c>
      <c r="M8" s="9" t="s">
        <v>17</v>
      </c>
      <c r="N8" s="9" t="s">
        <v>17</v>
      </c>
      <c r="O8" s="9" t="s">
        <v>14</v>
      </c>
      <c r="P8" s="9" t="s">
        <v>13</v>
      </c>
      <c r="Q8" s="9" t="s">
        <v>15</v>
      </c>
      <c r="R8" s="9" t="s">
        <v>17</v>
      </c>
      <c r="S8" s="9" t="s">
        <v>14</v>
      </c>
      <c r="T8" s="9" t="s">
        <v>13</v>
      </c>
      <c r="U8" s="9" t="s">
        <v>15</v>
      </c>
      <c r="V8" s="9" t="s">
        <v>17</v>
      </c>
      <c r="W8" s="9" t="s">
        <v>14</v>
      </c>
      <c r="X8" s="9" t="s">
        <v>13</v>
      </c>
      <c r="Y8" s="9" t="s">
        <v>15</v>
      </c>
      <c r="Z8" s="9" t="s">
        <v>17</v>
      </c>
      <c r="AA8" s="9" t="s">
        <v>14</v>
      </c>
      <c r="AB8" s="9" t="s">
        <v>13</v>
      </c>
      <c r="AC8" s="9" t="s">
        <v>15</v>
      </c>
      <c r="AD8" s="9" t="s">
        <v>17</v>
      </c>
      <c r="AE8" s="9" t="s">
        <v>14</v>
      </c>
      <c r="AF8" s="9" t="s">
        <v>13</v>
      </c>
      <c r="AG8" s="9" t="s">
        <v>15</v>
      </c>
      <c r="AH8" s="10" t="s">
        <v>18</v>
      </c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173" ht="55.5" customHeight="1">
      <c r="A9" s="12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13">
        <v>12</v>
      </c>
      <c r="M9" s="13">
        <v>12</v>
      </c>
      <c r="N9" s="13">
        <v>13</v>
      </c>
      <c r="O9" s="13">
        <v>14</v>
      </c>
      <c r="P9" s="13">
        <v>15</v>
      </c>
      <c r="Q9" s="13">
        <v>16</v>
      </c>
      <c r="R9" s="13">
        <v>17</v>
      </c>
      <c r="S9" s="13">
        <v>18</v>
      </c>
      <c r="T9" s="13">
        <v>19</v>
      </c>
      <c r="U9" s="13">
        <v>20</v>
      </c>
      <c r="V9" s="13">
        <v>21</v>
      </c>
      <c r="W9" s="13">
        <v>22</v>
      </c>
      <c r="X9" s="13">
        <v>23</v>
      </c>
      <c r="Y9" s="13">
        <v>24</v>
      </c>
      <c r="Z9" s="13">
        <v>25</v>
      </c>
      <c r="AA9" s="13">
        <v>26</v>
      </c>
      <c r="AB9" s="13">
        <v>27</v>
      </c>
      <c r="AC9" s="13">
        <v>28</v>
      </c>
      <c r="AD9" s="13">
        <v>29</v>
      </c>
      <c r="AE9" s="13">
        <v>30</v>
      </c>
      <c r="AF9" s="13">
        <v>31</v>
      </c>
      <c r="AG9" s="13">
        <v>32</v>
      </c>
      <c r="AH9" s="14">
        <v>33</v>
      </c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173" ht="77.25" customHeight="1">
      <c r="A10" s="138" t="s">
        <v>120</v>
      </c>
      <c r="B10" s="13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  <c r="AD10" s="138"/>
      <c r="AE10" s="138"/>
      <c r="AF10" s="138"/>
      <c r="AG10" s="138"/>
      <c r="AH10" s="138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</row>
    <row r="11" spans="1:173" ht="77.25" customHeight="1">
      <c r="A11" s="15" t="s">
        <v>19</v>
      </c>
      <c r="B11" s="139" t="s">
        <v>105</v>
      </c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  <c r="DV11" s="11"/>
      <c r="DW11" s="11"/>
      <c r="DX11" s="11"/>
      <c r="DY11" s="11"/>
      <c r="DZ11" s="11"/>
      <c r="EA11" s="11"/>
      <c r="EB11" s="11"/>
      <c r="EC11" s="11"/>
      <c r="ED11" s="11"/>
      <c r="EE11" s="11"/>
      <c r="EF11" s="11"/>
      <c r="EG11" s="11"/>
      <c r="EH11" s="11"/>
      <c r="EI11" s="11"/>
      <c r="EJ11" s="11"/>
      <c r="EK11" s="11"/>
      <c r="EL11" s="11"/>
      <c r="EM11" s="11"/>
      <c r="EN11" s="11"/>
      <c r="EO11" s="11"/>
      <c r="EP11" s="11"/>
      <c r="EQ11" s="11"/>
      <c r="ER11" s="11"/>
      <c r="ES11" s="11"/>
      <c r="ET11" s="11"/>
      <c r="EU11" s="11"/>
      <c r="EV11" s="11"/>
      <c r="EW11" s="11"/>
      <c r="EX11" s="11"/>
      <c r="EY11" s="11"/>
      <c r="EZ11" s="11"/>
      <c r="FA11" s="11"/>
      <c r="FB11" s="11"/>
      <c r="FC11" s="11"/>
      <c r="FD11" s="11"/>
      <c r="FE11" s="11"/>
      <c r="FF11" s="11"/>
      <c r="FG11" s="11"/>
      <c r="FH11" s="11"/>
      <c r="FI11" s="11"/>
      <c r="FJ11" s="11"/>
      <c r="FK11" s="11"/>
      <c r="FL11" s="11"/>
      <c r="FM11" s="11"/>
      <c r="FN11" s="11"/>
      <c r="FO11" s="11"/>
      <c r="FP11" s="11"/>
      <c r="FQ11" s="11"/>
    </row>
    <row r="12" spans="1:173" ht="62.25" customHeight="1">
      <c r="A12" s="16"/>
      <c r="B12" s="17" t="s">
        <v>20</v>
      </c>
      <c r="C12" s="18">
        <f>SUM(C16:C17)</f>
        <v>2.7029999999999998</v>
      </c>
      <c r="D12" s="19"/>
      <c r="E12" s="18">
        <f>SUM(E16:E17)</f>
        <v>2200437.2999999998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8">
        <f t="shared" ref="P12:V12" si="0">SUM(P16:P17)</f>
        <v>843158</v>
      </c>
      <c r="Q12" s="18">
        <f t="shared" si="0"/>
        <v>101179</v>
      </c>
      <c r="R12" s="18">
        <f t="shared" si="0"/>
        <v>741979</v>
      </c>
      <c r="S12" s="20">
        <f t="shared" si="0"/>
        <v>2.7029999999999998</v>
      </c>
      <c r="T12" s="18">
        <f t="shared" si="0"/>
        <v>1357279.3</v>
      </c>
      <c r="U12" s="18">
        <f t="shared" si="0"/>
        <v>244310.3</v>
      </c>
      <c r="V12" s="18">
        <f t="shared" si="0"/>
        <v>1112969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2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  <c r="DV12" s="11"/>
      <c r="DW12" s="11"/>
      <c r="DX12" s="11"/>
      <c r="DY12" s="11"/>
      <c r="DZ12" s="11"/>
      <c r="EA12" s="11"/>
      <c r="EB12" s="11"/>
      <c r="EC12" s="11"/>
      <c r="ED12" s="11"/>
      <c r="EE12" s="11"/>
      <c r="EF12" s="11"/>
      <c r="EG12" s="11"/>
      <c r="EH12" s="11"/>
      <c r="EI12" s="11"/>
      <c r="EJ12" s="11"/>
      <c r="EK12" s="11"/>
      <c r="EL12" s="11"/>
      <c r="EM12" s="11"/>
      <c r="EN12" s="11"/>
      <c r="EO12" s="11"/>
      <c r="EP12" s="11"/>
      <c r="EQ12" s="11"/>
      <c r="ER12" s="11"/>
      <c r="ES12" s="11"/>
      <c r="ET12" s="11"/>
      <c r="EU12" s="11"/>
      <c r="EV12" s="11"/>
      <c r="EW12" s="11"/>
      <c r="EX12" s="11"/>
      <c r="EY12" s="11"/>
      <c r="EZ12" s="11"/>
      <c r="FA12" s="11"/>
      <c r="FB12" s="11"/>
      <c r="FC12" s="11"/>
      <c r="FD12" s="11"/>
      <c r="FE12" s="11"/>
      <c r="FF12" s="11"/>
      <c r="FG12" s="11"/>
      <c r="FH12" s="11"/>
      <c r="FI12" s="11"/>
      <c r="FJ12" s="11"/>
      <c r="FK12" s="11"/>
      <c r="FL12" s="11"/>
      <c r="FM12" s="11"/>
      <c r="FN12" s="11"/>
      <c r="FO12" s="11"/>
      <c r="FP12" s="11"/>
      <c r="FQ12" s="11"/>
    </row>
    <row r="13" spans="1:173" ht="62.25" customHeight="1">
      <c r="A13" s="16"/>
      <c r="B13" s="17" t="s">
        <v>21</v>
      </c>
      <c r="C13" s="19"/>
      <c r="D13" s="19"/>
      <c r="E13" s="18">
        <f>Q12+U12</f>
        <v>345489.3</v>
      </c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2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  <c r="DV13" s="11"/>
      <c r="DW13" s="11"/>
      <c r="DX13" s="11"/>
      <c r="DY13" s="11"/>
      <c r="DZ13" s="11"/>
      <c r="EA13" s="11"/>
      <c r="EB13" s="11"/>
      <c r="EC13" s="11"/>
      <c r="ED13" s="11"/>
      <c r="EE13" s="11"/>
      <c r="EF13" s="11"/>
      <c r="EG13" s="11"/>
      <c r="EH13" s="11"/>
      <c r="EI13" s="11"/>
      <c r="EJ13" s="11"/>
      <c r="EK13" s="11"/>
      <c r="EL13" s="11"/>
      <c r="EM13" s="11"/>
      <c r="EN13" s="11"/>
      <c r="EO13" s="11"/>
      <c r="EP13" s="11"/>
      <c r="EQ13" s="11"/>
      <c r="ER13" s="11"/>
      <c r="ES13" s="11"/>
      <c r="ET13" s="11"/>
      <c r="EU13" s="11"/>
      <c r="EV13" s="11"/>
      <c r="EW13" s="11"/>
      <c r="EX13" s="11"/>
      <c r="EY13" s="11"/>
      <c r="EZ13" s="11"/>
      <c r="FA13" s="11"/>
      <c r="FB13" s="11"/>
      <c r="FC13" s="11"/>
      <c r="FD13" s="11"/>
      <c r="FE13" s="11"/>
      <c r="FF13" s="11"/>
      <c r="FG13" s="11"/>
      <c r="FH13" s="11"/>
      <c r="FI13" s="11"/>
      <c r="FJ13" s="11"/>
      <c r="FK13" s="11"/>
      <c r="FL13" s="11"/>
      <c r="FM13" s="11"/>
      <c r="FN13" s="11"/>
      <c r="FO13" s="11"/>
      <c r="FP13" s="11"/>
      <c r="FQ13" s="11"/>
    </row>
    <row r="14" spans="1:173" ht="69" customHeight="1">
      <c r="A14" s="16"/>
      <c r="B14" s="17" t="s">
        <v>22</v>
      </c>
      <c r="C14" s="19"/>
      <c r="D14" s="19"/>
      <c r="E14" s="18">
        <f>R12+V12</f>
        <v>1854948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2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  <c r="DD14" s="11"/>
      <c r="DE14" s="11"/>
      <c r="DF14" s="11"/>
      <c r="DG14" s="11"/>
      <c r="DH14" s="11"/>
      <c r="DI14" s="11"/>
      <c r="DJ14" s="11"/>
      <c r="DK14" s="11"/>
      <c r="DL14" s="11"/>
      <c r="DM14" s="11"/>
      <c r="DN14" s="11"/>
      <c r="DO14" s="11"/>
      <c r="DP14" s="11"/>
      <c r="DQ14" s="11"/>
      <c r="DR14" s="11"/>
      <c r="DS14" s="11"/>
      <c r="DT14" s="11"/>
      <c r="DU14" s="11"/>
      <c r="DV14" s="11"/>
      <c r="DW14" s="11"/>
      <c r="DX14" s="11"/>
      <c r="DY14" s="11"/>
      <c r="DZ14" s="11"/>
      <c r="EA14" s="11"/>
      <c r="EB14" s="11"/>
      <c r="EC14" s="11"/>
      <c r="ED14" s="11"/>
      <c r="EE14" s="11"/>
      <c r="EF14" s="11"/>
      <c r="EG14" s="11"/>
      <c r="EH14" s="11"/>
      <c r="EI14" s="11"/>
      <c r="EJ14" s="11"/>
      <c r="EK14" s="11"/>
      <c r="EL14" s="11"/>
      <c r="EM14" s="11"/>
      <c r="EN14" s="11"/>
      <c r="EO14" s="11"/>
      <c r="EP14" s="11"/>
      <c r="EQ14" s="11"/>
      <c r="ER14" s="11"/>
      <c r="ES14" s="11"/>
      <c r="ET14" s="11"/>
      <c r="EU14" s="11"/>
      <c r="EV14" s="11"/>
      <c r="EW14" s="11"/>
      <c r="EX14" s="11"/>
      <c r="EY14" s="11"/>
      <c r="EZ14" s="11"/>
      <c r="FA14" s="11"/>
      <c r="FB14" s="11"/>
      <c r="FC14" s="11"/>
      <c r="FD14" s="11"/>
      <c r="FE14" s="11"/>
      <c r="FF14" s="11"/>
      <c r="FG14" s="11"/>
      <c r="FH14" s="11"/>
      <c r="FI14" s="11"/>
      <c r="FJ14" s="11"/>
      <c r="FK14" s="11"/>
      <c r="FL14" s="11"/>
      <c r="FM14" s="11"/>
      <c r="FN14" s="11"/>
      <c r="FO14" s="11"/>
      <c r="FP14" s="11"/>
      <c r="FQ14" s="11"/>
    </row>
    <row r="15" spans="1:173" ht="62.25" customHeight="1">
      <c r="A15" s="134" t="s">
        <v>23</v>
      </c>
      <c r="B15" s="134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2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1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1"/>
      <c r="CK15" s="11"/>
      <c r="CL15" s="11"/>
      <c r="CM15" s="11"/>
      <c r="CN15" s="11"/>
      <c r="CO15" s="11"/>
      <c r="CP15" s="11"/>
      <c r="CQ15" s="11"/>
      <c r="CR15" s="11"/>
      <c r="CS15" s="11"/>
      <c r="CT15" s="11"/>
      <c r="CU15" s="11"/>
      <c r="CV15" s="11"/>
      <c r="CW15" s="11"/>
      <c r="CX15" s="11"/>
      <c r="CY15" s="11"/>
      <c r="CZ15" s="11"/>
      <c r="DA15" s="11"/>
      <c r="DB15" s="11"/>
      <c r="DC15" s="11"/>
      <c r="DD15" s="11"/>
      <c r="DE15" s="11"/>
      <c r="DF15" s="11"/>
      <c r="DG15" s="11"/>
      <c r="DH15" s="11"/>
      <c r="DI15" s="11"/>
      <c r="DJ15" s="11"/>
      <c r="DK15" s="11"/>
      <c r="DL15" s="11"/>
      <c r="DM15" s="11"/>
      <c r="DN15" s="11"/>
      <c r="DO15" s="11"/>
      <c r="DP15" s="11"/>
      <c r="DQ15" s="11"/>
      <c r="DR15" s="11"/>
      <c r="DS15" s="11"/>
      <c r="DT15" s="11"/>
      <c r="DU15" s="11"/>
      <c r="DV15" s="11"/>
      <c r="DW15" s="11"/>
      <c r="DX15" s="11"/>
      <c r="DY15" s="11"/>
      <c r="DZ15" s="11"/>
      <c r="EA15" s="11"/>
      <c r="EB15" s="11"/>
      <c r="EC15" s="11"/>
      <c r="ED15" s="11"/>
      <c r="EE15" s="11"/>
      <c r="EF15" s="11"/>
      <c r="EG15" s="11"/>
      <c r="EH15" s="11"/>
      <c r="EI15" s="11"/>
      <c r="EJ15" s="11"/>
      <c r="EK15" s="11"/>
      <c r="EL15" s="11"/>
      <c r="EM15" s="11"/>
      <c r="EN15" s="11"/>
      <c r="EO15" s="11"/>
      <c r="EP15" s="11"/>
      <c r="EQ15" s="11"/>
      <c r="ER15" s="11"/>
      <c r="ES15" s="11"/>
      <c r="ET15" s="11"/>
      <c r="EU15" s="11"/>
      <c r="EV15" s="11"/>
      <c r="EW15" s="11"/>
      <c r="EX15" s="11"/>
      <c r="EY15" s="11"/>
      <c r="EZ15" s="11"/>
      <c r="FA15" s="11"/>
      <c r="FB15" s="11"/>
      <c r="FC15" s="11"/>
      <c r="FD15" s="11"/>
      <c r="FE15" s="11"/>
      <c r="FF15" s="11"/>
      <c r="FG15" s="11"/>
      <c r="FH15" s="11"/>
      <c r="FI15" s="11"/>
      <c r="FJ15" s="11"/>
      <c r="FK15" s="11"/>
      <c r="FL15" s="11"/>
      <c r="FM15" s="11"/>
      <c r="FN15" s="11"/>
      <c r="FO15" s="11"/>
      <c r="FP15" s="11"/>
      <c r="FQ15" s="11"/>
    </row>
    <row r="16" spans="1:173" ht="165">
      <c r="A16" s="22">
        <v>1</v>
      </c>
      <c r="B16" s="23" t="s">
        <v>24</v>
      </c>
      <c r="C16" s="24">
        <v>0.33900000000000002</v>
      </c>
      <c r="D16" s="25"/>
      <c r="E16" s="26">
        <f>P16+T16</f>
        <v>909455</v>
      </c>
      <c r="F16" s="27"/>
      <c r="G16" s="27"/>
      <c r="H16" s="27"/>
      <c r="I16" s="27"/>
      <c r="J16" s="27"/>
      <c r="K16" s="18"/>
      <c r="L16" s="26"/>
      <c r="M16" s="26"/>
      <c r="N16" s="26"/>
      <c r="O16" s="28"/>
      <c r="P16" s="18">
        <f>Q16+R16</f>
        <v>348483</v>
      </c>
      <c r="Q16" s="26">
        <v>41818</v>
      </c>
      <c r="R16" s="26">
        <v>306665</v>
      </c>
      <c r="S16" s="28">
        <f>C16</f>
        <v>0.33900000000000002</v>
      </c>
      <c r="T16" s="18">
        <f>U16+V16</f>
        <v>560972</v>
      </c>
      <c r="U16" s="26">
        <v>100975</v>
      </c>
      <c r="V16" s="26">
        <v>459997</v>
      </c>
      <c r="W16" s="19"/>
      <c r="X16" s="19"/>
      <c r="Y16" s="19"/>
      <c r="Z16" s="19" t="s">
        <v>37</v>
      </c>
      <c r="AA16" s="19"/>
      <c r="AB16" s="19" t="s">
        <v>91</v>
      </c>
      <c r="AC16" s="19"/>
      <c r="AD16" s="19"/>
      <c r="AE16" s="19"/>
      <c r="AF16" s="19"/>
      <c r="AG16" s="19" t="s">
        <v>37</v>
      </c>
      <c r="AH16" s="21"/>
      <c r="AI16" s="11"/>
      <c r="AJ16" s="11" t="s">
        <v>91</v>
      </c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  <c r="DV16" s="11"/>
      <c r="DW16" s="11"/>
      <c r="DX16" s="11"/>
      <c r="DY16" s="11"/>
      <c r="DZ16" s="11"/>
      <c r="EA16" s="11"/>
      <c r="EB16" s="11"/>
      <c r="EC16" s="11"/>
      <c r="ED16" s="11"/>
      <c r="EE16" s="11"/>
      <c r="EF16" s="11"/>
      <c r="EG16" s="11"/>
      <c r="EH16" s="11"/>
      <c r="EI16" s="11"/>
      <c r="EJ16" s="11"/>
      <c r="EK16" s="11"/>
      <c r="EL16" s="11"/>
      <c r="EM16" s="11"/>
      <c r="EN16" s="11"/>
      <c r="EO16" s="11"/>
      <c r="EP16" s="11"/>
      <c r="EQ16" s="11"/>
      <c r="ER16" s="11"/>
      <c r="ES16" s="11"/>
      <c r="ET16" s="11"/>
      <c r="EU16" s="11"/>
      <c r="EV16" s="11"/>
      <c r="EW16" s="11"/>
      <c r="EX16" s="11"/>
      <c r="EY16" s="11"/>
      <c r="EZ16" s="11"/>
      <c r="FA16" s="11"/>
      <c r="FB16" s="11"/>
      <c r="FC16" s="11"/>
      <c r="FD16" s="11"/>
      <c r="FE16" s="11"/>
      <c r="FF16" s="11"/>
      <c r="FG16" s="11"/>
      <c r="FH16" s="11"/>
      <c r="FI16" s="11"/>
      <c r="FJ16" s="11"/>
      <c r="FK16" s="11"/>
      <c r="FL16" s="11"/>
      <c r="FM16" s="11"/>
      <c r="FN16" s="11"/>
      <c r="FO16" s="11"/>
      <c r="FP16" s="11"/>
      <c r="FQ16" s="11"/>
    </row>
    <row r="17" spans="1:173" ht="169.5" customHeight="1">
      <c r="A17" s="22">
        <v>2</v>
      </c>
      <c r="B17" s="23" t="s">
        <v>25</v>
      </c>
      <c r="C17" s="24">
        <v>2.3639999999999999</v>
      </c>
      <c r="D17" s="25"/>
      <c r="E17" s="26">
        <f>P17+T17</f>
        <v>1290982.3</v>
      </c>
      <c r="F17" s="27"/>
      <c r="G17" s="27"/>
      <c r="H17" s="27"/>
      <c r="I17" s="27"/>
      <c r="J17" s="27"/>
      <c r="K17" s="18"/>
      <c r="L17" s="26"/>
      <c r="M17" s="29"/>
      <c r="N17" s="26"/>
      <c r="O17" s="27"/>
      <c r="P17" s="18">
        <f>Q17+R17</f>
        <v>494675</v>
      </c>
      <c r="Q17" s="26">
        <v>59361</v>
      </c>
      <c r="R17" s="26">
        <v>435314</v>
      </c>
      <c r="S17" s="28">
        <f>C17</f>
        <v>2.3639999999999999</v>
      </c>
      <c r="T17" s="18">
        <f>U17+V17</f>
        <v>796307.3</v>
      </c>
      <c r="U17" s="26">
        <v>143335.29999999999</v>
      </c>
      <c r="V17" s="26">
        <v>652972</v>
      </c>
      <c r="W17" s="19"/>
      <c r="X17" s="19"/>
      <c r="Y17" s="19"/>
      <c r="Z17" s="19"/>
      <c r="AA17" s="19"/>
      <c r="AB17" s="19" t="s">
        <v>54</v>
      </c>
      <c r="AC17" s="19"/>
      <c r="AD17" s="19"/>
      <c r="AE17" s="19"/>
      <c r="AF17" s="19"/>
      <c r="AG17" s="19"/>
      <c r="AH17" s="2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  <c r="DV17" s="11"/>
      <c r="DW17" s="11"/>
      <c r="DX17" s="11"/>
      <c r="DY17" s="11"/>
      <c r="DZ17" s="11"/>
      <c r="EA17" s="11"/>
      <c r="EB17" s="11"/>
      <c r="EC17" s="11"/>
      <c r="ED17" s="11"/>
      <c r="EE17" s="11"/>
      <c r="EF17" s="11"/>
      <c r="EG17" s="11"/>
      <c r="EH17" s="11"/>
      <c r="EI17" s="11"/>
      <c r="EJ17" s="11"/>
      <c r="EK17" s="11"/>
      <c r="EL17" s="11"/>
      <c r="EM17" s="11"/>
      <c r="EN17" s="11"/>
      <c r="EO17" s="11"/>
      <c r="EP17" s="11"/>
      <c r="EQ17" s="11"/>
      <c r="ER17" s="11"/>
      <c r="ES17" s="11"/>
      <c r="ET17" s="11"/>
      <c r="EU17" s="11"/>
      <c r="EV17" s="11"/>
      <c r="EW17" s="11"/>
      <c r="EX17" s="11"/>
      <c r="EY17" s="11"/>
      <c r="EZ17" s="11"/>
      <c r="FA17" s="11"/>
      <c r="FB17" s="11"/>
      <c r="FC17" s="11"/>
      <c r="FD17" s="11"/>
      <c r="FE17" s="11"/>
      <c r="FF17" s="11"/>
      <c r="FG17" s="11"/>
      <c r="FH17" s="11"/>
      <c r="FI17" s="11"/>
      <c r="FJ17" s="11"/>
      <c r="FK17" s="11"/>
      <c r="FL17" s="11"/>
      <c r="FM17" s="11"/>
      <c r="FN17" s="11"/>
      <c r="FO17" s="11"/>
      <c r="FP17" s="11"/>
      <c r="FQ17" s="11"/>
    </row>
    <row r="18" spans="1:173" ht="92.25" customHeight="1">
      <c r="A18" s="140" t="s">
        <v>29</v>
      </c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173" ht="63.75" customHeight="1">
      <c r="A19" s="15" t="s">
        <v>19</v>
      </c>
      <c r="B19" s="136" t="s">
        <v>106</v>
      </c>
      <c r="C19" s="136"/>
      <c r="D19" s="136"/>
      <c r="E19" s="136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  <c r="AF19" s="136"/>
      <c r="AG19" s="136"/>
      <c r="AH19" s="136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173" ht="93" customHeight="1">
      <c r="A20" s="16"/>
      <c r="B20" s="17" t="s">
        <v>20</v>
      </c>
      <c r="C20" s="27">
        <f>SUM(C24:C70)</f>
        <v>68.794000000000011</v>
      </c>
      <c r="D20" s="27">
        <f>SUM(D24:D70)</f>
        <v>193.2</v>
      </c>
      <c r="E20" s="18">
        <f>SUM(E24:E70)</f>
        <v>20188539.418460935</v>
      </c>
      <c r="F20" s="18" t="str">
        <f>F24</f>
        <v xml:space="preserve"> - / 12,62</v>
      </c>
      <c r="G20" s="18">
        <f>SUM(G24:G70)</f>
        <v>393898.2</v>
      </c>
      <c r="H20" s="18">
        <f>SUM(H24:H70)</f>
        <v>393898.2</v>
      </c>
      <c r="I20" s="18"/>
      <c r="J20" s="18" t="s">
        <v>30</v>
      </c>
      <c r="K20" s="18">
        <f>SUM(K24:K70)</f>
        <v>348500.8</v>
      </c>
      <c r="L20" s="18">
        <f>SUM(L24:L70)</f>
        <v>348500.8</v>
      </c>
      <c r="M20" s="18">
        <f>SUM(M24:M70)</f>
        <v>0</v>
      </c>
      <c r="N20" s="18">
        <f>SUM(N24:N70)</f>
        <v>0</v>
      </c>
      <c r="O20" s="20"/>
      <c r="P20" s="18">
        <f>SUM(P24:P70)</f>
        <v>100000</v>
      </c>
      <c r="Q20" s="18">
        <f>SUM(Q24:Q70)</f>
        <v>100000</v>
      </c>
      <c r="R20" s="18">
        <f>SUM(R24:R70)</f>
        <v>0</v>
      </c>
      <c r="S20" s="20" t="s">
        <v>107</v>
      </c>
      <c r="T20" s="18">
        <f>SUM(T24:T70)</f>
        <v>1449760.445328</v>
      </c>
      <c r="U20" s="18">
        <f>SUM(U24:U70)</f>
        <v>1449760.445328</v>
      </c>
      <c r="V20" s="18">
        <f>SUM(V24:V70)</f>
        <v>0</v>
      </c>
      <c r="W20" s="20">
        <f>SUM(W23:W70)</f>
        <v>7.7629999999999999</v>
      </c>
      <c r="X20" s="18">
        <f t="shared" ref="X20:AH20" si="1">SUM(X24:X70)</f>
        <v>5648976.3729800349</v>
      </c>
      <c r="Y20" s="18">
        <f t="shared" si="1"/>
        <v>5648976.3729800349</v>
      </c>
      <c r="Z20" s="18">
        <f t="shared" si="1"/>
        <v>0</v>
      </c>
      <c r="AA20" s="20">
        <f t="shared" si="1"/>
        <v>19.603000000000002</v>
      </c>
      <c r="AB20" s="18">
        <f t="shared" si="1"/>
        <v>6032926.5999933053</v>
      </c>
      <c r="AC20" s="18">
        <f t="shared" si="1"/>
        <v>6032926.5999933053</v>
      </c>
      <c r="AD20" s="18">
        <f t="shared" si="1"/>
        <v>0</v>
      </c>
      <c r="AE20" s="20">
        <f t="shared" si="1"/>
        <v>37.505999999999993</v>
      </c>
      <c r="AF20" s="18">
        <f t="shared" si="1"/>
        <v>6214477.0001595905</v>
      </c>
      <c r="AG20" s="18">
        <f t="shared" si="1"/>
        <v>6214477.0001595905</v>
      </c>
      <c r="AH20" s="31">
        <f t="shared" si="1"/>
        <v>0</v>
      </c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173" ht="65.25" customHeight="1">
      <c r="A21" s="16"/>
      <c r="B21" s="17" t="s">
        <v>21</v>
      </c>
      <c r="C21" s="19"/>
      <c r="D21" s="19"/>
      <c r="E21" s="18">
        <f>G20+K20+P20+T20+X20+AB20+AF20</f>
        <v>20188539.418460932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20"/>
      <c r="T21" s="18"/>
      <c r="U21" s="18"/>
      <c r="V21" s="18"/>
      <c r="W21" s="18"/>
      <c r="X21" s="18"/>
      <c r="Y21" s="18"/>
      <c r="Z21" s="18"/>
      <c r="AA21" s="20"/>
      <c r="AB21" s="18"/>
      <c r="AC21" s="18"/>
      <c r="AD21" s="18"/>
      <c r="AE21" s="20"/>
      <c r="AF21" s="18"/>
      <c r="AG21" s="18"/>
      <c r="AH21" s="3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173" ht="68.25" hidden="1" customHeight="1">
      <c r="A22" s="16"/>
      <c r="B22" s="17" t="s">
        <v>22</v>
      </c>
      <c r="C22" s="19"/>
      <c r="D22" s="19"/>
      <c r="E22" s="18">
        <f>I20+N20+R20+V20+Z20+AD20+AH20</f>
        <v>0</v>
      </c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2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173" ht="89.25" customHeight="1">
      <c r="A23" s="135" t="s">
        <v>27</v>
      </c>
      <c r="B23" s="135"/>
      <c r="C23" s="33"/>
      <c r="D23" s="34"/>
      <c r="E23" s="3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18"/>
      <c r="U23" s="25"/>
      <c r="V23" s="25"/>
      <c r="W23" s="25"/>
      <c r="X23" s="18"/>
      <c r="Y23" s="25"/>
      <c r="Z23" s="25"/>
      <c r="AA23" s="25"/>
      <c r="AB23" s="18"/>
      <c r="AC23" s="25"/>
      <c r="AD23" s="25"/>
      <c r="AE23" s="25"/>
      <c r="AF23" s="18"/>
      <c r="AG23" s="25"/>
      <c r="AH23" s="36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  <c r="FJ23" s="30"/>
      <c r="FK23" s="30"/>
      <c r="FL23" s="30"/>
      <c r="FM23" s="30"/>
      <c r="FN23" s="30"/>
      <c r="FO23" s="30"/>
      <c r="FP23" s="30"/>
      <c r="FQ23" s="30"/>
    </row>
    <row r="24" spans="1:173" ht="157.5" customHeight="1">
      <c r="A24" s="38">
        <v>1</v>
      </c>
      <c r="B24" s="23" t="s">
        <v>31</v>
      </c>
      <c r="C24" s="39" t="s">
        <v>32</v>
      </c>
      <c r="D24" s="40">
        <v>12.62</v>
      </c>
      <c r="E24" s="41">
        <v>88247.8</v>
      </c>
      <c r="F24" s="27" t="s">
        <v>33</v>
      </c>
      <c r="G24" s="18">
        <f>E24</f>
        <v>88247.8</v>
      </c>
      <c r="H24" s="26">
        <f>G24</f>
        <v>88247.8</v>
      </c>
      <c r="I24" s="27"/>
      <c r="J24" s="42"/>
      <c r="K24" s="27"/>
      <c r="L24" s="27"/>
      <c r="M24" s="27"/>
      <c r="N24" s="43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4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</row>
    <row r="25" spans="1:173" ht="162.75" customHeight="1">
      <c r="A25" s="38">
        <v>2</v>
      </c>
      <c r="B25" s="23" t="s">
        <v>108</v>
      </c>
      <c r="C25" s="45" t="s">
        <v>34</v>
      </c>
      <c r="D25" s="25">
        <v>105.6</v>
      </c>
      <c r="E25" s="46">
        <v>405000</v>
      </c>
      <c r="F25" s="27"/>
      <c r="G25" s="18"/>
      <c r="H25" s="26"/>
      <c r="I25" s="27"/>
      <c r="J25" s="42"/>
      <c r="K25" s="27"/>
      <c r="L25" s="27"/>
      <c r="M25" s="27"/>
      <c r="N25" s="43"/>
      <c r="O25" s="27"/>
      <c r="P25" s="78">
        <v>100000</v>
      </c>
      <c r="Q25" s="46">
        <f>P25</f>
        <v>100000</v>
      </c>
      <c r="R25" s="27"/>
      <c r="S25" s="20" t="s">
        <v>28</v>
      </c>
      <c r="T25" s="47">
        <f>E25-P25</f>
        <v>305000</v>
      </c>
      <c r="U25" s="48">
        <f>T25</f>
        <v>305000</v>
      </c>
      <c r="V25" s="27"/>
      <c r="W25" s="27"/>
      <c r="X25" s="47"/>
      <c r="Y25" s="48"/>
      <c r="Z25" s="27"/>
      <c r="AA25" s="27"/>
      <c r="AB25" s="27"/>
      <c r="AC25" s="27"/>
      <c r="AD25" s="27"/>
      <c r="AE25" s="27"/>
      <c r="AF25" s="27"/>
      <c r="AG25" s="27"/>
      <c r="AH25" s="4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</row>
    <row r="26" spans="1:173" ht="63" customHeight="1">
      <c r="A26" s="134" t="s">
        <v>35</v>
      </c>
      <c r="B26" s="134"/>
      <c r="C26" s="33"/>
      <c r="D26" s="25"/>
      <c r="E26" s="41"/>
      <c r="F26" s="27"/>
      <c r="G26" s="27"/>
      <c r="H26" s="27"/>
      <c r="I26" s="27"/>
      <c r="J26" s="42"/>
      <c r="K26" s="27"/>
      <c r="L26" s="27"/>
      <c r="M26" s="27"/>
      <c r="N26" s="43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44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</row>
    <row r="27" spans="1:173" ht="158.25" customHeight="1">
      <c r="A27" s="38">
        <v>3</v>
      </c>
      <c r="B27" s="49" t="s">
        <v>36</v>
      </c>
      <c r="C27" s="50">
        <v>0.61299999999999999</v>
      </c>
      <c r="D27" s="25"/>
      <c r="E27" s="35">
        <f>494759.2-6201.3</f>
        <v>488557.9</v>
      </c>
      <c r="F27" s="27"/>
      <c r="G27" s="18">
        <f>100000+150000-8600-38550.1+80000+7000-6000+6734.5+15066</f>
        <v>305650.40000000002</v>
      </c>
      <c r="H27" s="26">
        <f>G27</f>
        <v>305650.40000000002</v>
      </c>
      <c r="I27" s="26"/>
      <c r="J27" s="51">
        <f>C27</f>
        <v>0.61299999999999999</v>
      </c>
      <c r="K27" s="18">
        <f>E27-G27</f>
        <v>182907.5</v>
      </c>
      <c r="L27" s="26">
        <f>K27</f>
        <v>182907.5</v>
      </c>
      <c r="M27" s="27"/>
      <c r="N27" s="43"/>
      <c r="O27" s="27"/>
      <c r="P27" s="27"/>
      <c r="Q27" s="27"/>
      <c r="R27" s="27" t="s">
        <v>37</v>
      </c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44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  <c r="EC27" s="32"/>
      <c r="ED27" s="32"/>
      <c r="EE27" s="32"/>
      <c r="EF27" s="32"/>
      <c r="EG27" s="32"/>
      <c r="EH27" s="32"/>
      <c r="EI27" s="32"/>
      <c r="EJ27" s="32"/>
      <c r="EK27" s="32"/>
      <c r="EL27" s="32"/>
      <c r="EM27" s="32"/>
      <c r="EN27" s="32"/>
      <c r="EO27" s="32"/>
      <c r="EP27" s="32"/>
      <c r="EQ27" s="32"/>
      <c r="ER27" s="32"/>
      <c r="ES27" s="32"/>
      <c r="ET27" s="32"/>
      <c r="EU27" s="32"/>
      <c r="EV27" s="32"/>
      <c r="EW27" s="32"/>
      <c r="EX27" s="32"/>
      <c r="EY27" s="32"/>
      <c r="EZ27" s="32"/>
      <c r="FA27" s="32"/>
      <c r="FB27" s="32"/>
      <c r="FC27" s="32"/>
      <c r="FD27" s="32"/>
      <c r="FE27" s="32"/>
      <c r="FF27" s="32"/>
      <c r="FG27" s="32"/>
      <c r="FH27" s="32"/>
      <c r="FI27" s="32"/>
      <c r="FJ27" s="32"/>
      <c r="FK27" s="32"/>
      <c r="FL27" s="32"/>
      <c r="FM27" s="32"/>
      <c r="FN27" s="32"/>
      <c r="FO27" s="32"/>
      <c r="FP27" s="32"/>
      <c r="FQ27" s="32"/>
    </row>
    <row r="28" spans="1:173" ht="129.75" customHeight="1">
      <c r="A28" s="38">
        <v>4</v>
      </c>
      <c r="B28" s="49" t="s">
        <v>117</v>
      </c>
      <c r="C28" s="52">
        <v>4.0999999999999996</v>
      </c>
      <c r="D28" s="25"/>
      <c r="E28" s="35">
        <v>2100000</v>
      </c>
      <c r="F28" s="27"/>
      <c r="G28" s="18"/>
      <c r="H28" s="26"/>
      <c r="I28" s="26"/>
      <c r="J28" s="42"/>
      <c r="K28" s="43"/>
      <c r="L28" s="27"/>
      <c r="M28" s="27"/>
      <c r="N28" s="43"/>
      <c r="O28" s="27"/>
      <c r="P28" s="27"/>
      <c r="Q28" s="27"/>
      <c r="R28" s="27"/>
      <c r="S28" s="27"/>
      <c r="T28" s="27"/>
      <c r="U28" s="27"/>
      <c r="V28" s="27"/>
      <c r="W28" s="27"/>
      <c r="X28" s="47">
        <v>1000000</v>
      </c>
      <c r="Y28" s="48">
        <f>X28</f>
        <v>1000000</v>
      </c>
      <c r="Z28" s="27"/>
      <c r="AA28" s="27">
        <f>C28</f>
        <v>4.0999999999999996</v>
      </c>
      <c r="AB28" s="47">
        <f>E28-X28</f>
        <v>1100000</v>
      </c>
      <c r="AC28" s="48">
        <f>AB28</f>
        <v>1100000</v>
      </c>
      <c r="AD28" s="27"/>
      <c r="AE28" s="27"/>
      <c r="AF28" s="47"/>
      <c r="AG28" s="48"/>
      <c r="AH28" s="44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  <c r="EC28" s="32"/>
      <c r="ED28" s="32"/>
      <c r="EE28" s="32"/>
      <c r="EF28" s="32"/>
      <c r="EG28" s="32"/>
      <c r="EH28" s="32"/>
      <c r="EI28" s="32"/>
      <c r="EJ28" s="32"/>
      <c r="EK28" s="32"/>
      <c r="EL28" s="32"/>
      <c r="EM28" s="32"/>
      <c r="EN28" s="32"/>
      <c r="EO28" s="32"/>
      <c r="EP28" s="32"/>
      <c r="EQ28" s="32"/>
      <c r="ER28" s="32"/>
      <c r="ES28" s="32"/>
      <c r="ET28" s="32"/>
      <c r="EU28" s="32"/>
      <c r="EV28" s="32"/>
      <c r="EW28" s="32"/>
      <c r="EX28" s="32"/>
      <c r="EY28" s="32"/>
      <c r="EZ28" s="32"/>
      <c r="FA28" s="32"/>
      <c r="FB28" s="32"/>
      <c r="FC28" s="32"/>
      <c r="FD28" s="32"/>
      <c r="FE28" s="32"/>
      <c r="FF28" s="32"/>
      <c r="FG28" s="32"/>
      <c r="FH28" s="32"/>
      <c r="FI28" s="32"/>
      <c r="FJ28" s="32"/>
      <c r="FK28" s="32"/>
      <c r="FL28" s="32"/>
      <c r="FM28" s="32"/>
      <c r="FN28" s="32"/>
      <c r="FO28" s="32"/>
      <c r="FP28" s="32"/>
      <c r="FQ28" s="32"/>
    </row>
    <row r="29" spans="1:173" ht="155.65" customHeight="1">
      <c r="A29" s="38">
        <v>5</v>
      </c>
      <c r="B29" s="49" t="s">
        <v>38</v>
      </c>
      <c r="C29" s="52">
        <v>3.3090000000000002</v>
      </c>
      <c r="D29" s="25"/>
      <c r="E29" s="35">
        <f>964004*1.053*1.044</f>
        <v>1059760.445328</v>
      </c>
      <c r="F29" s="27"/>
      <c r="G29" s="18"/>
      <c r="H29" s="26"/>
      <c r="I29" s="26"/>
      <c r="J29" s="42"/>
      <c r="K29" s="43"/>
      <c r="L29" s="27"/>
      <c r="M29" s="27"/>
      <c r="N29" s="43"/>
      <c r="O29" s="27"/>
      <c r="P29" s="47"/>
      <c r="Q29" s="48"/>
      <c r="R29" s="27"/>
      <c r="S29" s="28">
        <f>C29</f>
        <v>3.3090000000000002</v>
      </c>
      <c r="T29" s="47">
        <f>E29</f>
        <v>1059760.445328</v>
      </c>
      <c r="U29" s="48">
        <f>T29</f>
        <v>1059760.445328</v>
      </c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44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  <c r="EC29" s="32"/>
      <c r="ED29" s="32"/>
      <c r="EE29" s="32"/>
      <c r="EF29" s="32"/>
      <c r="EG29" s="32"/>
      <c r="EH29" s="32"/>
      <c r="EI29" s="32"/>
      <c r="EJ29" s="32"/>
      <c r="EK29" s="32"/>
      <c r="EL29" s="32"/>
      <c r="EM29" s="32"/>
      <c r="EN29" s="32"/>
      <c r="EO29" s="32"/>
      <c r="EP29" s="32"/>
      <c r="EQ29" s="32"/>
      <c r="ER29" s="32"/>
      <c r="ES29" s="32"/>
      <c r="ET29" s="32"/>
      <c r="EU29" s="32"/>
      <c r="EV29" s="32"/>
      <c r="EW29" s="32"/>
      <c r="EX29" s="32"/>
      <c r="EY29" s="32"/>
      <c r="EZ29" s="32"/>
      <c r="FA29" s="32"/>
      <c r="FB29" s="32"/>
      <c r="FC29" s="32"/>
      <c r="FD29" s="32"/>
      <c r="FE29" s="32"/>
      <c r="FF29" s="32"/>
      <c r="FG29" s="32"/>
      <c r="FH29" s="32"/>
      <c r="FI29" s="32"/>
      <c r="FJ29" s="32"/>
      <c r="FK29" s="32"/>
      <c r="FL29" s="32"/>
      <c r="FM29" s="32"/>
      <c r="FN29" s="32"/>
      <c r="FO29" s="32"/>
      <c r="FP29" s="32"/>
      <c r="FQ29" s="32"/>
    </row>
    <row r="30" spans="1:173" ht="155.25" customHeight="1">
      <c r="A30" s="38">
        <v>6</v>
      </c>
      <c r="B30" s="23" t="s">
        <v>39</v>
      </c>
      <c r="C30" s="52">
        <v>1.391</v>
      </c>
      <c r="D30" s="25"/>
      <c r="E30" s="35">
        <f>176658.71*1.146*1.091*1.091*1.078*1.053*1.044*1.044</f>
        <v>298137.97886798356</v>
      </c>
      <c r="F30" s="27"/>
      <c r="G30" s="18"/>
      <c r="H30" s="26"/>
      <c r="I30" s="26"/>
      <c r="J30" s="42"/>
      <c r="K30" s="47"/>
      <c r="L30" s="48"/>
      <c r="M30" s="27"/>
      <c r="N30" s="43"/>
      <c r="O30" s="27"/>
      <c r="P30" s="47"/>
      <c r="Q30" s="48"/>
      <c r="R30" s="27"/>
      <c r="S30" s="27"/>
      <c r="T30" s="27"/>
      <c r="U30" s="27"/>
      <c r="V30" s="27"/>
      <c r="W30" s="28">
        <f>C30</f>
        <v>1.391</v>
      </c>
      <c r="X30" s="47">
        <f>E30</f>
        <v>298137.97886798356</v>
      </c>
      <c r="Y30" s="48">
        <f>X30</f>
        <v>298137.97886798356</v>
      </c>
      <c r="Z30" s="27"/>
      <c r="AA30" s="27"/>
      <c r="AB30" s="27"/>
      <c r="AC30" s="27"/>
      <c r="AD30" s="27"/>
      <c r="AE30" s="27"/>
      <c r="AF30" s="27"/>
      <c r="AG30" s="27"/>
      <c r="AH30" s="44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  <c r="EC30" s="32"/>
      <c r="ED30" s="32"/>
      <c r="EE30" s="32"/>
      <c r="EF30" s="32"/>
      <c r="EG30" s="32"/>
      <c r="EH30" s="32"/>
      <c r="EI30" s="32"/>
      <c r="EJ30" s="32"/>
      <c r="EK30" s="32"/>
      <c r="EL30" s="32"/>
      <c r="EM30" s="32"/>
      <c r="EN30" s="32"/>
      <c r="EO30" s="32"/>
      <c r="EP30" s="32"/>
      <c r="EQ30" s="32"/>
      <c r="ER30" s="32"/>
      <c r="ES30" s="32"/>
      <c r="ET30" s="32"/>
      <c r="EU30" s="32"/>
      <c r="EV30" s="32"/>
      <c r="EW30" s="32"/>
      <c r="EX30" s="32"/>
      <c r="EY30" s="32"/>
      <c r="EZ30" s="32"/>
      <c r="FA30" s="32"/>
      <c r="FB30" s="32"/>
      <c r="FC30" s="32"/>
      <c r="FD30" s="32"/>
      <c r="FE30" s="32"/>
      <c r="FF30" s="32"/>
      <c r="FG30" s="32"/>
      <c r="FH30" s="32"/>
      <c r="FI30" s="32"/>
      <c r="FJ30" s="32"/>
      <c r="FK30" s="32"/>
      <c r="FL30" s="32"/>
      <c r="FM30" s="32"/>
      <c r="FN30" s="32"/>
      <c r="FO30" s="32"/>
      <c r="FP30" s="32"/>
      <c r="FQ30" s="32"/>
    </row>
    <row r="31" spans="1:173" ht="138" customHeight="1">
      <c r="A31" s="38">
        <v>7</v>
      </c>
      <c r="B31" s="23" t="s">
        <v>119</v>
      </c>
      <c r="C31" s="52">
        <v>1.29</v>
      </c>
      <c r="D31" s="25"/>
      <c r="E31" s="35">
        <v>162000</v>
      </c>
      <c r="F31" s="27"/>
      <c r="G31" s="18"/>
      <c r="H31" s="26"/>
      <c r="I31" s="26"/>
      <c r="J31" s="42"/>
      <c r="K31" s="47"/>
      <c r="L31" s="48"/>
      <c r="M31" s="27"/>
      <c r="N31" s="43"/>
      <c r="O31" s="27"/>
      <c r="P31" s="47"/>
      <c r="Q31" s="48"/>
      <c r="R31" s="27"/>
      <c r="S31" s="27"/>
      <c r="T31" s="27"/>
      <c r="U31" s="27"/>
      <c r="V31" s="27"/>
      <c r="W31" s="28"/>
      <c r="X31" s="47"/>
      <c r="Y31" s="48"/>
      <c r="Z31" s="27"/>
      <c r="AA31" s="27">
        <f>C31</f>
        <v>1.29</v>
      </c>
      <c r="AB31" s="47">
        <f>E31</f>
        <v>162000</v>
      </c>
      <c r="AC31" s="48">
        <f>AB31</f>
        <v>162000</v>
      </c>
      <c r="AD31" s="27"/>
      <c r="AE31" s="27"/>
      <c r="AF31" s="27"/>
      <c r="AG31" s="27"/>
      <c r="AH31" s="44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  <c r="EC31" s="32"/>
      <c r="ED31" s="32"/>
      <c r="EE31" s="32"/>
      <c r="EF31" s="32"/>
      <c r="EG31" s="32"/>
      <c r="EH31" s="32"/>
      <c r="EI31" s="32"/>
      <c r="EJ31" s="32"/>
      <c r="EK31" s="32"/>
      <c r="EL31" s="32"/>
      <c r="EM31" s="32"/>
      <c r="EN31" s="32"/>
      <c r="EO31" s="32"/>
      <c r="EP31" s="32"/>
      <c r="EQ31" s="32"/>
      <c r="ER31" s="32"/>
      <c r="ES31" s="32"/>
      <c r="ET31" s="32"/>
      <c r="EU31" s="32"/>
      <c r="EV31" s="32"/>
      <c r="EW31" s="32"/>
      <c r="EX31" s="32"/>
      <c r="EY31" s="32"/>
      <c r="EZ31" s="32"/>
      <c r="FA31" s="32"/>
      <c r="FB31" s="32"/>
      <c r="FC31" s="32"/>
      <c r="FD31" s="32"/>
      <c r="FE31" s="32"/>
      <c r="FF31" s="32"/>
      <c r="FG31" s="32"/>
      <c r="FH31" s="32"/>
      <c r="FI31" s="32"/>
      <c r="FJ31" s="32"/>
      <c r="FK31" s="32"/>
      <c r="FL31" s="32"/>
      <c r="FM31" s="32"/>
      <c r="FN31" s="32"/>
      <c r="FO31" s="32"/>
      <c r="FP31" s="32"/>
      <c r="FQ31" s="32"/>
    </row>
    <row r="32" spans="1:173" ht="68.25" customHeight="1">
      <c r="A32" s="134" t="s">
        <v>23</v>
      </c>
      <c r="B32" s="134" t="s">
        <v>40</v>
      </c>
      <c r="C32" s="52"/>
      <c r="D32" s="25"/>
      <c r="E32" s="41"/>
      <c r="F32" s="27"/>
      <c r="G32" s="27"/>
      <c r="H32" s="27"/>
      <c r="I32" s="27"/>
      <c r="J32" s="42"/>
      <c r="K32" s="43"/>
      <c r="L32" s="27"/>
      <c r="M32" s="27"/>
      <c r="N32" s="43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 t="s">
        <v>41</v>
      </c>
      <c r="AC32" s="27"/>
      <c r="AD32" s="27"/>
      <c r="AE32" s="27"/>
      <c r="AF32" s="27"/>
      <c r="AG32" s="27"/>
      <c r="AH32" s="44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  <c r="EC32" s="32"/>
      <c r="ED32" s="32"/>
      <c r="EE32" s="32"/>
      <c r="EF32" s="32"/>
      <c r="EG32" s="32"/>
      <c r="EH32" s="32"/>
      <c r="EI32" s="32"/>
      <c r="EJ32" s="32"/>
      <c r="EK32" s="32"/>
      <c r="EL32" s="32"/>
      <c r="EM32" s="32"/>
      <c r="EN32" s="32"/>
      <c r="EO32" s="32"/>
      <c r="EP32" s="32"/>
      <c r="EQ32" s="32"/>
      <c r="ER32" s="32"/>
      <c r="ES32" s="32"/>
      <c r="ET32" s="32"/>
      <c r="EU32" s="32"/>
      <c r="EV32" s="32"/>
      <c r="EW32" s="32"/>
      <c r="EX32" s="32"/>
      <c r="EY32" s="32"/>
      <c r="EZ32" s="32"/>
      <c r="FA32" s="32"/>
      <c r="FB32" s="32"/>
      <c r="FC32" s="32"/>
      <c r="FD32" s="32"/>
      <c r="FE32" s="32"/>
      <c r="FF32" s="32"/>
      <c r="FG32" s="32"/>
      <c r="FH32" s="32"/>
      <c r="FI32" s="32"/>
      <c r="FJ32" s="32"/>
      <c r="FK32" s="32"/>
      <c r="FL32" s="32"/>
      <c r="FM32" s="32"/>
      <c r="FN32" s="32"/>
      <c r="FO32" s="32"/>
      <c r="FP32" s="32"/>
      <c r="FQ32" s="32"/>
    </row>
    <row r="33" spans="1:173" ht="144.75" hidden="1" customHeight="1">
      <c r="A33" s="38"/>
      <c r="B33" s="49" t="s">
        <v>42</v>
      </c>
      <c r="C33" s="52"/>
      <c r="D33" s="25"/>
      <c r="E33" s="41"/>
      <c r="F33" s="27"/>
      <c r="G33" s="27"/>
      <c r="H33" s="27"/>
      <c r="I33" s="27"/>
      <c r="J33" s="42"/>
      <c r="K33" s="47"/>
      <c r="L33" s="48"/>
      <c r="M33" s="26"/>
      <c r="N33" s="48"/>
      <c r="O33" s="28"/>
      <c r="P33" s="47"/>
      <c r="Q33" s="48"/>
      <c r="R33" s="26"/>
      <c r="S33" s="28"/>
      <c r="T33" s="47"/>
      <c r="U33" s="48"/>
      <c r="V33" s="48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44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  <c r="EC33" s="32"/>
      <c r="ED33" s="32"/>
      <c r="EE33" s="32"/>
      <c r="EF33" s="32"/>
      <c r="EG33" s="32"/>
      <c r="EH33" s="32"/>
      <c r="EI33" s="32"/>
      <c r="EJ33" s="32"/>
      <c r="EK33" s="32"/>
      <c r="EL33" s="32"/>
      <c r="EM33" s="32"/>
      <c r="EN33" s="32"/>
      <c r="EO33" s="32"/>
      <c r="EP33" s="32"/>
      <c r="EQ33" s="32"/>
      <c r="ER33" s="32"/>
      <c r="ES33" s="32"/>
      <c r="ET33" s="32"/>
      <c r="EU33" s="32"/>
      <c r="EV33" s="32"/>
      <c r="EW33" s="32"/>
      <c r="EX33" s="32"/>
      <c r="EY33" s="32"/>
      <c r="EZ33" s="32"/>
      <c r="FA33" s="32"/>
      <c r="FB33" s="32"/>
      <c r="FC33" s="32"/>
      <c r="FD33" s="32"/>
      <c r="FE33" s="32"/>
      <c r="FF33" s="32"/>
      <c r="FG33" s="32"/>
      <c r="FH33" s="32"/>
      <c r="FI33" s="32"/>
      <c r="FJ33" s="32"/>
      <c r="FK33" s="32"/>
      <c r="FL33" s="32"/>
      <c r="FM33" s="32"/>
      <c r="FN33" s="32"/>
      <c r="FO33" s="32"/>
      <c r="FP33" s="32"/>
      <c r="FQ33" s="32"/>
    </row>
    <row r="34" spans="1:173" ht="127.5" hidden="1" customHeight="1">
      <c r="A34" s="38"/>
      <c r="B34" s="49" t="s">
        <v>43</v>
      </c>
      <c r="C34" s="52"/>
      <c r="D34" s="25"/>
      <c r="E34" s="35"/>
      <c r="F34" s="27"/>
      <c r="G34" s="27"/>
      <c r="H34" s="27"/>
      <c r="I34" s="27"/>
      <c r="J34" s="42"/>
      <c r="K34" s="47"/>
      <c r="L34" s="48"/>
      <c r="M34" s="29"/>
      <c r="N34" s="48"/>
      <c r="O34" s="27"/>
      <c r="P34" s="47"/>
      <c r="Q34" s="48"/>
      <c r="R34" s="26"/>
      <c r="S34" s="28"/>
      <c r="T34" s="47"/>
      <c r="U34" s="48"/>
      <c r="V34" s="26"/>
      <c r="W34" s="28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44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  <c r="EC34" s="32"/>
      <c r="ED34" s="32"/>
      <c r="EE34" s="32"/>
      <c r="EF34" s="32"/>
      <c r="EG34" s="32"/>
      <c r="EH34" s="32"/>
      <c r="EI34" s="32"/>
      <c r="EJ34" s="32"/>
      <c r="EK34" s="32"/>
      <c r="EL34" s="32"/>
      <c r="EM34" s="32"/>
      <c r="EN34" s="32"/>
      <c r="EO34" s="32"/>
      <c r="EP34" s="32"/>
      <c r="EQ34" s="32"/>
      <c r="ER34" s="32"/>
      <c r="ES34" s="32"/>
      <c r="ET34" s="32"/>
      <c r="EU34" s="32"/>
      <c r="EV34" s="32"/>
      <c r="EW34" s="32"/>
      <c r="EX34" s="32"/>
      <c r="EY34" s="32"/>
      <c r="EZ34" s="32"/>
      <c r="FA34" s="32"/>
      <c r="FB34" s="32"/>
      <c r="FC34" s="32"/>
      <c r="FD34" s="32"/>
      <c r="FE34" s="32"/>
      <c r="FF34" s="32"/>
      <c r="FG34" s="32"/>
      <c r="FH34" s="32"/>
      <c r="FI34" s="32"/>
      <c r="FJ34" s="32"/>
      <c r="FK34" s="32"/>
      <c r="FL34" s="32"/>
      <c r="FM34" s="32"/>
      <c r="FN34" s="32"/>
      <c r="FO34" s="32"/>
      <c r="FP34" s="32"/>
      <c r="FQ34" s="32"/>
    </row>
    <row r="35" spans="1:173" ht="115.5" customHeight="1">
      <c r="A35" s="38">
        <v>8</v>
      </c>
      <c r="B35" s="23" t="s">
        <v>44</v>
      </c>
      <c r="C35" s="50">
        <v>1.5640000000000001</v>
      </c>
      <c r="D35" s="25"/>
      <c r="E35" s="35">
        <f>2277389*1.053*1.044*1.044</f>
        <v>2613765.294730512</v>
      </c>
      <c r="F35" s="54"/>
      <c r="G35" s="54"/>
      <c r="H35" s="54"/>
      <c r="I35" s="54"/>
      <c r="J35" s="42"/>
      <c r="K35" s="55"/>
      <c r="L35" s="27"/>
      <c r="M35" s="56"/>
      <c r="N35" s="57"/>
      <c r="O35" s="27"/>
      <c r="P35" s="47"/>
      <c r="Q35" s="48"/>
      <c r="R35" s="26"/>
      <c r="S35" s="27"/>
      <c r="T35" s="47"/>
      <c r="U35" s="48"/>
      <c r="V35" s="26"/>
      <c r="W35" s="28">
        <f>C35</f>
        <v>1.5640000000000001</v>
      </c>
      <c r="X35" s="47">
        <f>E35-T35</f>
        <v>2613765.294730512</v>
      </c>
      <c r="Y35" s="48">
        <f>X35-Z35</f>
        <v>2613765.294730512</v>
      </c>
      <c r="Z35" s="26"/>
      <c r="AA35" s="27"/>
      <c r="AB35" s="27"/>
      <c r="AC35" s="27"/>
      <c r="AD35" s="27"/>
      <c r="AE35" s="27"/>
      <c r="AF35" s="27"/>
      <c r="AG35" s="27"/>
      <c r="AH35" s="44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  <c r="EC35" s="32"/>
      <c r="ED35" s="32"/>
      <c r="EE35" s="32"/>
      <c r="EF35" s="32"/>
      <c r="EG35" s="32"/>
      <c r="EH35" s="32"/>
      <c r="EI35" s="32"/>
      <c r="EJ35" s="32"/>
      <c r="EK35" s="32"/>
      <c r="EL35" s="32"/>
      <c r="EM35" s="32"/>
      <c r="EN35" s="32"/>
      <c r="EO35" s="32"/>
      <c r="EP35" s="32"/>
      <c r="EQ35" s="32"/>
      <c r="ER35" s="32"/>
      <c r="ES35" s="32"/>
      <c r="ET35" s="32"/>
      <c r="EU35" s="32"/>
      <c r="EV35" s="32"/>
      <c r="EW35" s="32"/>
      <c r="EX35" s="32"/>
      <c r="EY35" s="32"/>
      <c r="EZ35" s="32"/>
      <c r="FA35" s="32"/>
      <c r="FB35" s="32"/>
      <c r="FC35" s="32"/>
      <c r="FD35" s="32"/>
      <c r="FE35" s="32"/>
      <c r="FF35" s="32"/>
      <c r="FG35" s="32"/>
      <c r="FH35" s="32"/>
      <c r="FI35" s="32"/>
      <c r="FJ35" s="32"/>
      <c r="FK35" s="32"/>
      <c r="FL35" s="32"/>
      <c r="FM35" s="32"/>
      <c r="FN35" s="32"/>
      <c r="FO35" s="32"/>
      <c r="FP35" s="32"/>
      <c r="FQ35" s="32"/>
    </row>
    <row r="36" spans="1:173" ht="206.25" hidden="1" customHeight="1">
      <c r="A36" s="22">
        <v>9</v>
      </c>
      <c r="B36" s="23" t="s">
        <v>45</v>
      </c>
      <c r="C36" s="52"/>
      <c r="D36" s="25"/>
      <c r="E36" s="35"/>
      <c r="F36" s="54"/>
      <c r="G36" s="54"/>
      <c r="H36" s="54"/>
      <c r="I36" s="54"/>
      <c r="J36" s="42"/>
      <c r="K36" s="55"/>
      <c r="L36" s="27"/>
      <c r="M36" s="27"/>
      <c r="N36" s="57"/>
      <c r="O36" s="27"/>
      <c r="P36" s="47"/>
      <c r="Q36" s="48"/>
      <c r="R36" s="26"/>
      <c r="S36" s="27"/>
      <c r="T36" s="47"/>
      <c r="U36" s="48"/>
      <c r="V36" s="26"/>
      <c r="W36" s="28"/>
      <c r="X36" s="47"/>
      <c r="Y36" s="48"/>
      <c r="Z36" s="26"/>
      <c r="AA36" s="27"/>
      <c r="AB36" s="27"/>
      <c r="AC36" s="27"/>
      <c r="AD36" s="27"/>
      <c r="AE36" s="27"/>
      <c r="AF36" s="27"/>
      <c r="AG36" s="27"/>
      <c r="AH36" s="44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  <c r="EC36" s="32"/>
      <c r="ED36" s="32"/>
      <c r="EE36" s="32"/>
      <c r="EF36" s="32"/>
      <c r="EG36" s="32"/>
      <c r="EH36" s="32"/>
      <c r="EI36" s="32"/>
      <c r="EJ36" s="32"/>
      <c r="EK36" s="32"/>
      <c r="EL36" s="32"/>
      <c r="EM36" s="32"/>
      <c r="EN36" s="32"/>
      <c r="EO36" s="32"/>
      <c r="EP36" s="32"/>
      <c r="EQ36" s="32"/>
      <c r="ER36" s="32"/>
      <c r="ES36" s="32"/>
      <c r="ET36" s="32"/>
      <c r="EU36" s="32"/>
      <c r="EV36" s="32"/>
      <c r="EW36" s="32"/>
      <c r="EX36" s="32"/>
      <c r="EY36" s="32"/>
      <c r="EZ36" s="32"/>
      <c r="FA36" s="32"/>
      <c r="FB36" s="32"/>
      <c r="FC36" s="32"/>
      <c r="FD36" s="32"/>
      <c r="FE36" s="32"/>
      <c r="FF36" s="32"/>
      <c r="FG36" s="32"/>
      <c r="FH36" s="32"/>
      <c r="FI36" s="32"/>
      <c r="FJ36" s="32"/>
      <c r="FK36" s="32"/>
      <c r="FL36" s="32"/>
      <c r="FM36" s="32"/>
      <c r="FN36" s="32"/>
      <c r="FO36" s="32"/>
      <c r="FP36" s="32"/>
      <c r="FQ36" s="32"/>
    </row>
    <row r="37" spans="1:173" ht="93" hidden="1" customHeight="1">
      <c r="A37" s="22"/>
      <c r="B37" s="58" t="s">
        <v>46</v>
      </c>
      <c r="C37" s="59"/>
      <c r="D37" s="60"/>
      <c r="E37" s="61"/>
      <c r="F37" s="62"/>
      <c r="G37" s="62"/>
      <c r="H37" s="62"/>
      <c r="I37" s="62"/>
      <c r="J37" s="63"/>
      <c r="K37" s="64"/>
      <c r="L37" s="56"/>
      <c r="M37" s="56"/>
      <c r="N37" s="65"/>
      <c r="O37" s="56"/>
      <c r="P37" s="66"/>
      <c r="Q37" s="67"/>
      <c r="R37" s="68"/>
      <c r="S37" s="56"/>
      <c r="T37" s="66"/>
      <c r="U37" s="67"/>
      <c r="V37" s="68"/>
      <c r="W37" s="69"/>
      <c r="X37" s="66"/>
      <c r="Y37" s="67"/>
      <c r="Z37" s="26"/>
      <c r="AA37" s="27"/>
      <c r="AB37" s="47"/>
      <c r="AC37" s="48"/>
      <c r="AD37" s="27"/>
      <c r="AE37" s="27"/>
      <c r="AF37" s="27"/>
      <c r="AG37" s="27"/>
      <c r="AH37" s="44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  <c r="EC37" s="32"/>
      <c r="ED37" s="32"/>
      <c r="EE37" s="32"/>
      <c r="EF37" s="32"/>
      <c r="EG37" s="32"/>
      <c r="EH37" s="32"/>
      <c r="EI37" s="32"/>
      <c r="EJ37" s="32"/>
      <c r="EK37" s="32"/>
      <c r="EL37" s="32"/>
      <c r="EM37" s="32"/>
      <c r="EN37" s="32"/>
      <c r="EO37" s="32"/>
      <c r="EP37" s="32"/>
      <c r="EQ37" s="32"/>
      <c r="ER37" s="32"/>
      <c r="ES37" s="32"/>
      <c r="ET37" s="32"/>
      <c r="EU37" s="32"/>
      <c r="EV37" s="32"/>
      <c r="EW37" s="32"/>
      <c r="EX37" s="32"/>
      <c r="EY37" s="32"/>
      <c r="EZ37" s="32"/>
      <c r="FA37" s="32"/>
      <c r="FB37" s="32"/>
      <c r="FC37" s="32"/>
      <c r="FD37" s="32"/>
      <c r="FE37" s="32"/>
      <c r="FF37" s="32"/>
      <c r="FG37" s="32"/>
      <c r="FH37" s="32"/>
      <c r="FI37" s="32"/>
      <c r="FJ37" s="32"/>
      <c r="FK37" s="32"/>
      <c r="FL37" s="32"/>
      <c r="FM37" s="32"/>
      <c r="FN37" s="32"/>
      <c r="FO37" s="32"/>
      <c r="FP37" s="32"/>
      <c r="FQ37" s="32"/>
    </row>
    <row r="38" spans="1:173" ht="45" hidden="1" customHeight="1">
      <c r="A38" s="134" t="s">
        <v>47</v>
      </c>
      <c r="B38" s="134"/>
      <c r="C38" s="52"/>
      <c r="D38" s="25"/>
      <c r="E38" s="41"/>
      <c r="F38" s="70"/>
      <c r="G38" s="70"/>
      <c r="H38" s="70"/>
      <c r="I38" s="70"/>
      <c r="J38" s="71"/>
      <c r="K38" s="70"/>
      <c r="L38" s="70"/>
      <c r="M38" s="70"/>
      <c r="N38" s="72"/>
      <c r="O38" s="70"/>
      <c r="P38" s="70"/>
      <c r="Q38" s="70"/>
      <c r="R38" s="70"/>
      <c r="S38" s="70"/>
      <c r="T38" s="70"/>
      <c r="U38" s="70"/>
      <c r="V38" s="70"/>
      <c r="W38" s="73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4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  <c r="BI38" s="53"/>
      <c r="BJ38" s="53"/>
      <c r="BK38" s="53"/>
      <c r="BL38" s="53"/>
      <c r="BM38" s="53"/>
      <c r="BN38" s="53"/>
      <c r="BO38" s="53"/>
      <c r="BP38" s="53"/>
      <c r="BQ38" s="53"/>
      <c r="BR38" s="53"/>
      <c r="BS38" s="53"/>
      <c r="BT38" s="53"/>
      <c r="BU38" s="53"/>
      <c r="BV38" s="53"/>
      <c r="BW38" s="53"/>
      <c r="BX38" s="53"/>
      <c r="BY38" s="53"/>
      <c r="BZ38" s="53"/>
      <c r="CA38" s="53"/>
      <c r="CB38" s="53"/>
      <c r="CC38" s="53"/>
      <c r="CD38" s="53"/>
      <c r="CE38" s="53"/>
      <c r="CF38" s="53"/>
      <c r="CG38" s="53"/>
      <c r="CH38" s="53"/>
      <c r="CI38" s="53"/>
      <c r="CJ38" s="53"/>
      <c r="CK38" s="53"/>
      <c r="CL38" s="53"/>
      <c r="CM38" s="53"/>
      <c r="CN38" s="53"/>
      <c r="CO38" s="53"/>
      <c r="CP38" s="53"/>
      <c r="CQ38" s="53"/>
      <c r="CR38" s="53"/>
      <c r="CS38" s="53"/>
      <c r="CT38" s="53"/>
      <c r="CU38" s="53"/>
      <c r="CV38" s="53"/>
      <c r="CW38" s="53"/>
      <c r="CX38" s="53"/>
      <c r="CY38" s="53"/>
      <c r="CZ38" s="53"/>
      <c r="DA38" s="53"/>
      <c r="DB38" s="53"/>
      <c r="DC38" s="53"/>
      <c r="DD38" s="53"/>
      <c r="DE38" s="53"/>
      <c r="DF38" s="53"/>
      <c r="DG38" s="53"/>
      <c r="DH38" s="53"/>
      <c r="DI38" s="53"/>
      <c r="DJ38" s="53"/>
      <c r="DK38" s="53"/>
      <c r="DL38" s="53"/>
      <c r="DM38" s="53"/>
      <c r="DN38" s="53"/>
      <c r="DO38" s="53"/>
      <c r="DP38" s="53"/>
      <c r="DQ38" s="53"/>
      <c r="DR38" s="53"/>
      <c r="DS38" s="53"/>
      <c r="DT38" s="53"/>
      <c r="DU38" s="53"/>
      <c r="DV38" s="53"/>
      <c r="DW38" s="53"/>
      <c r="DX38" s="53"/>
      <c r="DY38" s="53"/>
      <c r="DZ38" s="53"/>
      <c r="EA38" s="53"/>
      <c r="EB38" s="53"/>
      <c r="EC38" s="53"/>
      <c r="ED38" s="53"/>
      <c r="EE38" s="53"/>
      <c r="EF38" s="53"/>
      <c r="EG38" s="53"/>
      <c r="EH38" s="53"/>
      <c r="EI38" s="53"/>
      <c r="EJ38" s="53"/>
      <c r="EK38" s="53"/>
      <c r="EL38" s="53"/>
      <c r="EM38" s="53"/>
      <c r="EN38" s="53"/>
      <c r="EO38" s="53"/>
      <c r="EP38" s="53"/>
      <c r="EQ38" s="53"/>
      <c r="ER38" s="53"/>
      <c r="ES38" s="53"/>
      <c r="ET38" s="53"/>
      <c r="EU38" s="53"/>
      <c r="EV38" s="53"/>
      <c r="EW38" s="53"/>
      <c r="EX38" s="53"/>
      <c r="EY38" s="53"/>
      <c r="EZ38" s="53"/>
      <c r="FA38" s="53"/>
      <c r="FB38" s="53"/>
      <c r="FC38" s="53"/>
      <c r="FD38" s="53"/>
      <c r="FE38" s="53"/>
      <c r="FF38" s="53"/>
      <c r="FG38" s="53"/>
      <c r="FH38" s="53"/>
      <c r="FI38" s="53"/>
      <c r="FJ38" s="53"/>
      <c r="FK38" s="53"/>
      <c r="FL38" s="53"/>
      <c r="FM38" s="53"/>
      <c r="FN38" s="53"/>
      <c r="FO38" s="53"/>
      <c r="FP38" s="53"/>
      <c r="FQ38" s="53"/>
    </row>
    <row r="39" spans="1:173" ht="45" hidden="1" customHeight="1">
      <c r="A39" s="75"/>
      <c r="B39" s="76"/>
      <c r="C39" s="52"/>
      <c r="D39" s="25"/>
      <c r="E39" s="41"/>
      <c r="F39" s="70"/>
      <c r="G39" s="70"/>
      <c r="H39" s="70"/>
      <c r="I39" s="70"/>
      <c r="J39" s="71"/>
      <c r="K39" s="70"/>
      <c r="L39" s="70"/>
      <c r="M39" s="70"/>
      <c r="N39" s="72"/>
      <c r="O39" s="70"/>
      <c r="P39" s="70"/>
      <c r="Q39" s="70"/>
      <c r="R39" s="70"/>
      <c r="S39" s="70"/>
      <c r="T39" s="70"/>
      <c r="U39" s="70"/>
      <c r="V39" s="70"/>
      <c r="W39" s="73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4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  <c r="BI39" s="53"/>
      <c r="BJ39" s="53"/>
      <c r="BK39" s="53"/>
      <c r="BL39" s="53"/>
      <c r="BM39" s="53"/>
      <c r="BN39" s="53"/>
      <c r="BO39" s="53"/>
      <c r="BP39" s="53"/>
      <c r="BQ39" s="53"/>
      <c r="BR39" s="53"/>
      <c r="BS39" s="53"/>
      <c r="BT39" s="53"/>
      <c r="BU39" s="53"/>
      <c r="BV39" s="53"/>
      <c r="BW39" s="53"/>
      <c r="BX39" s="53"/>
      <c r="BY39" s="53"/>
      <c r="BZ39" s="53"/>
      <c r="CA39" s="53"/>
      <c r="CB39" s="53"/>
      <c r="CC39" s="53"/>
      <c r="CD39" s="53"/>
      <c r="CE39" s="53"/>
      <c r="CF39" s="53"/>
      <c r="CG39" s="53"/>
      <c r="CH39" s="53"/>
      <c r="CI39" s="53"/>
      <c r="CJ39" s="53"/>
      <c r="CK39" s="53"/>
      <c r="CL39" s="53"/>
      <c r="CM39" s="53"/>
      <c r="CN39" s="53"/>
      <c r="CO39" s="53"/>
      <c r="CP39" s="53"/>
      <c r="CQ39" s="53"/>
      <c r="CR39" s="53"/>
      <c r="CS39" s="53"/>
      <c r="CT39" s="53"/>
      <c r="CU39" s="53"/>
      <c r="CV39" s="53"/>
      <c r="CW39" s="53"/>
      <c r="CX39" s="53"/>
      <c r="CY39" s="53"/>
      <c r="CZ39" s="53"/>
      <c r="DA39" s="53"/>
      <c r="DB39" s="53"/>
      <c r="DC39" s="53"/>
      <c r="DD39" s="53"/>
      <c r="DE39" s="53"/>
      <c r="DF39" s="53"/>
      <c r="DG39" s="53"/>
      <c r="DH39" s="53"/>
      <c r="DI39" s="53"/>
      <c r="DJ39" s="53"/>
      <c r="DK39" s="53"/>
      <c r="DL39" s="53"/>
      <c r="DM39" s="53"/>
      <c r="DN39" s="53"/>
      <c r="DO39" s="53"/>
      <c r="DP39" s="53"/>
      <c r="DQ39" s="53"/>
      <c r="DR39" s="53"/>
      <c r="DS39" s="53"/>
      <c r="DT39" s="53"/>
      <c r="DU39" s="53"/>
      <c r="DV39" s="53"/>
      <c r="DW39" s="53"/>
      <c r="DX39" s="53"/>
      <c r="DY39" s="53"/>
      <c r="DZ39" s="53"/>
      <c r="EA39" s="53"/>
      <c r="EB39" s="53"/>
      <c r="EC39" s="53"/>
      <c r="ED39" s="53"/>
      <c r="EE39" s="53"/>
      <c r="EF39" s="53"/>
      <c r="EG39" s="53"/>
      <c r="EH39" s="53"/>
      <c r="EI39" s="53"/>
      <c r="EJ39" s="53"/>
      <c r="EK39" s="53"/>
      <c r="EL39" s="53"/>
      <c r="EM39" s="53"/>
      <c r="EN39" s="53"/>
      <c r="EO39" s="53"/>
      <c r="EP39" s="53"/>
      <c r="EQ39" s="53"/>
      <c r="ER39" s="53"/>
      <c r="ES39" s="53"/>
      <c r="ET39" s="53"/>
      <c r="EU39" s="53"/>
      <c r="EV39" s="53"/>
      <c r="EW39" s="53"/>
      <c r="EX39" s="53"/>
      <c r="EY39" s="53"/>
      <c r="EZ39" s="53"/>
      <c r="FA39" s="53"/>
      <c r="FB39" s="53"/>
      <c r="FC39" s="53"/>
      <c r="FD39" s="53"/>
      <c r="FE39" s="53"/>
      <c r="FF39" s="53"/>
      <c r="FG39" s="53"/>
      <c r="FH39" s="53"/>
      <c r="FI39" s="53"/>
      <c r="FJ39" s="53"/>
      <c r="FK39" s="53"/>
      <c r="FL39" s="53"/>
      <c r="FM39" s="53"/>
      <c r="FN39" s="53"/>
      <c r="FO39" s="53"/>
      <c r="FP39" s="53"/>
      <c r="FQ39" s="53"/>
    </row>
    <row r="40" spans="1:173" ht="73.5" customHeight="1">
      <c r="A40" s="134" t="s">
        <v>48</v>
      </c>
      <c r="B40" s="134"/>
      <c r="C40" s="52"/>
      <c r="D40" s="25"/>
      <c r="E40" s="41"/>
      <c r="F40" s="70"/>
      <c r="G40" s="70"/>
      <c r="H40" s="70"/>
      <c r="I40" s="70"/>
      <c r="J40" s="71"/>
      <c r="K40" s="70"/>
      <c r="L40" s="70"/>
      <c r="M40" s="70"/>
      <c r="N40" s="72"/>
      <c r="O40" s="70"/>
      <c r="P40" s="70"/>
      <c r="Q40" s="70"/>
      <c r="R40" s="70"/>
      <c r="S40" s="70"/>
      <c r="T40" s="70"/>
      <c r="U40" s="70"/>
      <c r="V40" s="70"/>
      <c r="W40" s="73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4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  <c r="BI40" s="53"/>
      <c r="BJ40" s="53"/>
      <c r="BK40" s="53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53"/>
      <c r="CC40" s="53"/>
      <c r="CD40" s="53"/>
      <c r="CE40" s="53"/>
      <c r="CF40" s="53"/>
      <c r="CG40" s="53"/>
      <c r="CH40" s="53"/>
      <c r="CI40" s="53"/>
      <c r="CJ40" s="53"/>
      <c r="CK40" s="53"/>
      <c r="CL40" s="53"/>
      <c r="CM40" s="53"/>
      <c r="CN40" s="53"/>
      <c r="CO40" s="53"/>
      <c r="CP40" s="53"/>
      <c r="CQ40" s="53"/>
      <c r="CR40" s="53"/>
      <c r="CS40" s="53"/>
      <c r="CT40" s="53"/>
      <c r="CU40" s="53"/>
      <c r="CV40" s="53"/>
      <c r="CW40" s="53"/>
      <c r="CX40" s="53"/>
      <c r="CY40" s="53"/>
      <c r="CZ40" s="53"/>
      <c r="DA40" s="53"/>
      <c r="DB40" s="53"/>
      <c r="DC40" s="53"/>
      <c r="DD40" s="53"/>
      <c r="DE40" s="53"/>
      <c r="DF40" s="53"/>
      <c r="DG40" s="53"/>
      <c r="DH40" s="53"/>
      <c r="DI40" s="53"/>
      <c r="DJ40" s="53"/>
      <c r="DK40" s="53"/>
      <c r="DL40" s="53"/>
      <c r="DM40" s="53"/>
      <c r="DN40" s="53"/>
      <c r="DO40" s="53"/>
      <c r="DP40" s="53"/>
      <c r="DQ40" s="53"/>
      <c r="DR40" s="53"/>
      <c r="DS40" s="53"/>
      <c r="DT40" s="53"/>
      <c r="DU40" s="53"/>
      <c r="DV40" s="53"/>
      <c r="DW40" s="53"/>
      <c r="DX40" s="53"/>
      <c r="DY40" s="53"/>
      <c r="DZ40" s="53"/>
      <c r="EA40" s="53"/>
      <c r="EB40" s="53"/>
      <c r="EC40" s="53"/>
      <c r="ED40" s="53"/>
      <c r="EE40" s="53"/>
      <c r="EF40" s="53"/>
      <c r="EG40" s="53"/>
      <c r="EH40" s="53"/>
      <c r="EI40" s="53"/>
      <c r="EJ40" s="53"/>
      <c r="EK40" s="53"/>
      <c r="EL40" s="53"/>
      <c r="EM40" s="53"/>
      <c r="EN40" s="53"/>
      <c r="EO40" s="53"/>
      <c r="EP40" s="53"/>
      <c r="EQ40" s="53"/>
      <c r="ER40" s="53"/>
      <c r="ES40" s="53"/>
      <c r="ET40" s="53"/>
      <c r="EU40" s="53"/>
      <c r="EV40" s="53"/>
      <c r="EW40" s="53"/>
      <c r="EX40" s="53"/>
      <c r="EY40" s="53"/>
      <c r="EZ40" s="53"/>
      <c r="FA40" s="53"/>
      <c r="FB40" s="53"/>
      <c r="FC40" s="53"/>
      <c r="FD40" s="53"/>
      <c r="FE40" s="53"/>
      <c r="FF40" s="53"/>
      <c r="FG40" s="53"/>
      <c r="FH40" s="53"/>
      <c r="FI40" s="53"/>
      <c r="FJ40" s="53"/>
      <c r="FK40" s="53"/>
      <c r="FL40" s="53"/>
      <c r="FM40" s="53"/>
      <c r="FN40" s="53"/>
      <c r="FO40" s="53"/>
      <c r="FP40" s="53"/>
      <c r="FQ40" s="53"/>
    </row>
    <row r="41" spans="1:173" ht="93.75" customHeight="1">
      <c r="A41" s="38">
        <v>9</v>
      </c>
      <c r="B41" s="49" t="s">
        <v>49</v>
      </c>
      <c r="C41" s="50">
        <v>3.2130000000000001</v>
      </c>
      <c r="D41" s="25"/>
      <c r="E41" s="41">
        <f>285000</f>
        <v>285000</v>
      </c>
      <c r="F41" s="18"/>
      <c r="G41" s="54"/>
      <c r="H41" s="77"/>
      <c r="I41" s="77"/>
      <c r="J41" s="78"/>
      <c r="K41" s="54"/>
      <c r="L41" s="77"/>
      <c r="M41" s="54"/>
      <c r="N41" s="72"/>
      <c r="O41" s="77"/>
      <c r="P41" s="70"/>
      <c r="Q41" s="70"/>
      <c r="R41" s="70"/>
      <c r="S41" s="27"/>
      <c r="T41" s="47"/>
      <c r="U41" s="48"/>
      <c r="V41" s="70"/>
      <c r="W41" s="28"/>
      <c r="X41" s="47"/>
      <c r="Y41" s="48"/>
      <c r="Z41" s="70"/>
      <c r="AA41" s="27">
        <f>C41</f>
        <v>3.2130000000000001</v>
      </c>
      <c r="AB41" s="47">
        <f>E41</f>
        <v>285000</v>
      </c>
      <c r="AC41" s="48">
        <f>AB41</f>
        <v>285000</v>
      </c>
      <c r="AD41" s="70"/>
      <c r="AE41" s="70"/>
      <c r="AF41" s="70"/>
      <c r="AG41" s="70"/>
      <c r="AH41" s="74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3"/>
      <c r="BM41" s="53"/>
      <c r="BN41" s="53"/>
      <c r="BO41" s="53"/>
      <c r="BP41" s="53"/>
      <c r="BQ41" s="53"/>
      <c r="BR41" s="53"/>
      <c r="BS41" s="53"/>
      <c r="BT41" s="53"/>
      <c r="BU41" s="53"/>
      <c r="BV41" s="53"/>
      <c r="BW41" s="53"/>
      <c r="BX41" s="53"/>
      <c r="BY41" s="53"/>
      <c r="BZ41" s="53"/>
      <c r="CA41" s="53"/>
      <c r="CB41" s="53"/>
      <c r="CC41" s="53"/>
      <c r="CD41" s="53"/>
      <c r="CE41" s="53"/>
      <c r="CF41" s="53"/>
      <c r="CG41" s="53"/>
      <c r="CH41" s="53"/>
      <c r="CI41" s="53"/>
      <c r="CJ41" s="53"/>
      <c r="CK41" s="53"/>
      <c r="CL41" s="53"/>
      <c r="CM41" s="53"/>
      <c r="CN41" s="53"/>
      <c r="CO41" s="53"/>
      <c r="CP41" s="53"/>
      <c r="CQ41" s="53"/>
      <c r="CR41" s="53"/>
      <c r="CS41" s="53"/>
      <c r="CT41" s="53"/>
      <c r="CU41" s="53"/>
      <c r="CV41" s="53"/>
      <c r="CW41" s="53"/>
      <c r="CX41" s="53"/>
      <c r="CY41" s="53"/>
      <c r="CZ41" s="53"/>
      <c r="DA41" s="53"/>
      <c r="DB41" s="53"/>
      <c r="DC41" s="53"/>
      <c r="DD41" s="53"/>
      <c r="DE41" s="53"/>
      <c r="DF41" s="53"/>
      <c r="DG41" s="53"/>
      <c r="DH41" s="53"/>
      <c r="DI41" s="53"/>
      <c r="DJ41" s="53"/>
      <c r="DK41" s="53"/>
      <c r="DL41" s="53"/>
      <c r="DM41" s="53"/>
      <c r="DN41" s="53"/>
      <c r="DO41" s="53"/>
      <c r="DP41" s="53"/>
      <c r="DQ41" s="53"/>
      <c r="DR41" s="53"/>
      <c r="DS41" s="53"/>
      <c r="DT41" s="53"/>
      <c r="DU41" s="53"/>
      <c r="DV41" s="53"/>
      <c r="DW41" s="53"/>
      <c r="DX41" s="53"/>
      <c r="DY41" s="53"/>
      <c r="DZ41" s="53"/>
      <c r="EA41" s="53"/>
      <c r="EB41" s="53"/>
      <c r="EC41" s="53"/>
      <c r="ED41" s="53"/>
      <c r="EE41" s="53"/>
      <c r="EF41" s="53"/>
      <c r="EG41" s="53"/>
      <c r="EH41" s="53"/>
      <c r="EI41" s="53"/>
      <c r="EJ41" s="53"/>
      <c r="EK41" s="53"/>
      <c r="EL41" s="53"/>
      <c r="EM41" s="53"/>
      <c r="EN41" s="53"/>
      <c r="EO41" s="53"/>
      <c r="EP41" s="53"/>
      <c r="EQ41" s="53"/>
      <c r="ER41" s="53"/>
      <c r="ES41" s="53"/>
      <c r="ET41" s="53"/>
      <c r="EU41" s="53"/>
      <c r="EV41" s="53"/>
      <c r="EW41" s="53"/>
      <c r="EX41" s="53"/>
      <c r="EY41" s="53"/>
      <c r="EZ41" s="53"/>
      <c r="FA41" s="53"/>
      <c r="FB41" s="53"/>
      <c r="FC41" s="53"/>
      <c r="FD41" s="53"/>
      <c r="FE41" s="53"/>
      <c r="FF41" s="53"/>
      <c r="FG41" s="53"/>
      <c r="FH41" s="53"/>
      <c r="FI41" s="53"/>
      <c r="FJ41" s="53"/>
      <c r="FK41" s="53"/>
      <c r="FL41" s="53"/>
      <c r="FM41" s="53"/>
      <c r="FN41" s="53"/>
      <c r="FO41" s="53"/>
      <c r="FP41" s="53"/>
      <c r="FQ41" s="53"/>
    </row>
    <row r="42" spans="1:173" ht="76.5" customHeight="1">
      <c r="A42" s="134" t="s">
        <v>50</v>
      </c>
      <c r="B42" s="134"/>
      <c r="C42" s="52"/>
      <c r="D42" s="25"/>
      <c r="E42" s="41"/>
      <c r="F42" s="25"/>
      <c r="G42" s="25"/>
      <c r="H42" s="25"/>
      <c r="I42" s="25"/>
      <c r="J42" s="79"/>
      <c r="K42" s="25"/>
      <c r="L42" s="25"/>
      <c r="M42" s="25"/>
      <c r="N42" s="80"/>
      <c r="O42" s="77"/>
      <c r="P42" s="25"/>
      <c r="Q42" s="25"/>
      <c r="R42" s="25"/>
      <c r="S42" s="25"/>
      <c r="T42" s="25"/>
      <c r="U42" s="25"/>
      <c r="V42" s="25"/>
      <c r="W42" s="24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36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  <c r="FJ42" s="30"/>
      <c r="FK42" s="30"/>
      <c r="FL42" s="30"/>
      <c r="FM42" s="30"/>
      <c r="FN42" s="30"/>
      <c r="FO42" s="30"/>
      <c r="FP42" s="30"/>
      <c r="FQ42" s="30"/>
    </row>
    <row r="43" spans="1:173" ht="114.75" customHeight="1">
      <c r="A43" s="81">
        <v>10</v>
      </c>
      <c r="B43" s="23" t="s">
        <v>51</v>
      </c>
      <c r="C43" s="82">
        <v>8.3000000000000007</v>
      </c>
      <c r="D43" s="83"/>
      <c r="E43" s="41">
        <f>C43*80000</f>
        <v>664000</v>
      </c>
      <c r="F43" s="25"/>
      <c r="G43" s="25"/>
      <c r="H43" s="25"/>
      <c r="I43" s="25"/>
      <c r="J43" s="79"/>
      <c r="K43" s="25" t="s">
        <v>52</v>
      </c>
      <c r="L43" s="25"/>
      <c r="M43" s="25"/>
      <c r="N43" s="80"/>
      <c r="O43" s="77"/>
      <c r="P43" s="25"/>
      <c r="Q43" s="25"/>
      <c r="R43" s="25"/>
      <c r="S43" s="25"/>
      <c r="T43" s="84"/>
      <c r="U43" s="48"/>
      <c r="V43" s="25"/>
      <c r="W43" s="28"/>
      <c r="X43" s="84"/>
      <c r="Y43" s="48"/>
      <c r="Z43" s="25"/>
      <c r="AA43" s="28">
        <f>C43</f>
        <v>8.3000000000000007</v>
      </c>
      <c r="AB43" s="84">
        <f>E43</f>
        <v>664000</v>
      </c>
      <c r="AC43" s="48">
        <f>AB43</f>
        <v>664000</v>
      </c>
      <c r="AD43" s="25"/>
      <c r="AE43" s="28"/>
      <c r="AF43" s="84"/>
      <c r="AG43" s="48"/>
      <c r="AH43" s="36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  <c r="FJ43" s="30"/>
      <c r="FK43" s="30"/>
      <c r="FL43" s="30"/>
      <c r="FM43" s="30"/>
      <c r="FN43" s="30"/>
      <c r="FO43" s="30"/>
      <c r="FP43" s="30"/>
      <c r="FQ43" s="30"/>
    </row>
    <row r="44" spans="1:173" ht="68.25" customHeight="1">
      <c r="A44" s="134" t="s">
        <v>53</v>
      </c>
      <c r="B44" s="134"/>
      <c r="C44" s="52"/>
      <c r="D44" s="25"/>
      <c r="E44" s="41"/>
      <c r="F44" s="25"/>
      <c r="G44" s="25"/>
      <c r="H44" s="25"/>
      <c r="I44" s="25"/>
      <c r="J44" s="79"/>
      <c r="K44" s="25"/>
      <c r="L44" s="25"/>
      <c r="M44" s="25"/>
      <c r="N44" s="80"/>
      <c r="O44" s="77"/>
      <c r="P44" s="25"/>
      <c r="Q44" s="25"/>
      <c r="R44" s="25"/>
      <c r="S44" s="25"/>
      <c r="T44" s="25" t="s">
        <v>54</v>
      </c>
      <c r="U44" s="25"/>
      <c r="V44" s="25"/>
      <c r="W44" s="24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36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  <c r="FJ44" s="30"/>
      <c r="FK44" s="30"/>
      <c r="FL44" s="30"/>
      <c r="FM44" s="30"/>
      <c r="FN44" s="30"/>
      <c r="FO44" s="30"/>
      <c r="FP44" s="30"/>
      <c r="FQ44" s="30"/>
    </row>
    <row r="45" spans="1:173" ht="112.5" customHeight="1">
      <c r="A45" s="38">
        <v>11</v>
      </c>
      <c r="B45" s="23" t="s">
        <v>55</v>
      </c>
      <c r="C45" s="85" t="s">
        <v>56</v>
      </c>
      <c r="D45" s="83">
        <v>50.26</v>
      </c>
      <c r="E45" s="41">
        <v>85000</v>
      </c>
      <c r="F45" s="25"/>
      <c r="G45" s="25"/>
      <c r="H45" s="25"/>
      <c r="I45" s="25"/>
      <c r="J45" s="79"/>
      <c r="K45" s="25"/>
      <c r="L45" s="25"/>
      <c r="M45" s="25"/>
      <c r="N45" s="80"/>
      <c r="O45" s="54"/>
      <c r="P45" s="47"/>
      <c r="Q45" s="48"/>
      <c r="R45" s="25"/>
      <c r="S45" s="54" t="s">
        <v>56</v>
      </c>
      <c r="T45" s="47">
        <f>E45</f>
        <v>85000</v>
      </c>
      <c r="U45" s="48">
        <f>T45</f>
        <v>85000</v>
      </c>
      <c r="V45" s="25"/>
      <c r="W45" s="24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36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  <c r="FJ45" s="30"/>
      <c r="FK45" s="30"/>
      <c r="FL45" s="30"/>
      <c r="FM45" s="30"/>
      <c r="FN45" s="30"/>
      <c r="FO45" s="30"/>
      <c r="FP45" s="30"/>
      <c r="FQ45" s="30"/>
    </row>
    <row r="46" spans="1:173" ht="57" customHeight="1">
      <c r="A46" s="134" t="s">
        <v>57</v>
      </c>
      <c r="B46" s="134"/>
      <c r="C46" s="52"/>
      <c r="D46" s="25"/>
      <c r="E46" s="41"/>
      <c r="F46" s="25"/>
      <c r="G46" s="25"/>
      <c r="H46" s="25"/>
      <c r="I46" s="25" t="s">
        <v>37</v>
      </c>
      <c r="J46" s="79"/>
      <c r="K46" s="25"/>
      <c r="L46" s="25"/>
      <c r="M46" s="25"/>
      <c r="N46" s="80"/>
      <c r="O46" s="77"/>
      <c r="P46" s="25"/>
      <c r="Q46" s="25"/>
      <c r="R46" s="25"/>
      <c r="S46" s="25"/>
      <c r="T46" s="25"/>
      <c r="U46" s="25"/>
      <c r="V46" s="25"/>
      <c r="W46" s="24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36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  <c r="FJ46" s="30"/>
      <c r="FK46" s="30"/>
      <c r="FL46" s="30"/>
      <c r="FM46" s="30"/>
      <c r="FN46" s="30"/>
      <c r="FO46" s="30"/>
      <c r="FP46" s="30"/>
      <c r="FQ46" s="30"/>
    </row>
    <row r="47" spans="1:173" ht="120" customHeight="1">
      <c r="A47" s="38">
        <v>12</v>
      </c>
      <c r="B47" s="49" t="s">
        <v>58</v>
      </c>
      <c r="C47" s="82">
        <v>7.2869999999999999</v>
      </c>
      <c r="D47" s="83"/>
      <c r="E47" s="41">
        <v>4000000</v>
      </c>
      <c r="F47" s="25"/>
      <c r="G47" s="25"/>
      <c r="H47" s="25"/>
      <c r="I47" s="25"/>
      <c r="J47" s="79"/>
      <c r="K47" s="25"/>
      <c r="L47" s="25"/>
      <c r="M47" s="25"/>
      <c r="N47" s="80"/>
      <c r="O47" s="77"/>
      <c r="P47" s="25"/>
      <c r="Q47" s="25"/>
      <c r="R47" s="25"/>
      <c r="S47" s="25"/>
      <c r="T47" s="25"/>
      <c r="U47" s="25"/>
      <c r="V47" s="25"/>
      <c r="W47" s="24"/>
      <c r="X47" s="47"/>
      <c r="Y47" s="48"/>
      <c r="Z47" s="26"/>
      <c r="AA47" s="28"/>
      <c r="AB47" s="47">
        <v>2000000</v>
      </c>
      <c r="AC47" s="48">
        <f>AB47-AD47</f>
        <v>2000000</v>
      </c>
      <c r="AD47" s="26"/>
      <c r="AE47" s="28">
        <f>C47</f>
        <v>7.2869999999999999</v>
      </c>
      <c r="AF47" s="47">
        <f>E47-AB47</f>
        <v>2000000</v>
      </c>
      <c r="AG47" s="48">
        <f>AF47</f>
        <v>2000000</v>
      </c>
      <c r="AH47" s="36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  <c r="FJ47" s="30"/>
      <c r="FK47" s="30"/>
      <c r="FL47" s="30"/>
      <c r="FM47" s="30"/>
      <c r="FN47" s="30"/>
      <c r="FO47" s="30"/>
      <c r="FP47" s="30"/>
      <c r="FQ47" s="30"/>
    </row>
    <row r="48" spans="1:173" ht="57.75" hidden="1" customHeight="1">
      <c r="A48" s="134" t="s">
        <v>59</v>
      </c>
      <c r="B48" s="134"/>
      <c r="C48" s="52"/>
      <c r="D48" s="25"/>
      <c r="E48" s="41"/>
      <c r="F48" s="25"/>
      <c r="G48" s="25"/>
      <c r="H48" s="25"/>
      <c r="I48" s="25"/>
      <c r="J48" s="79"/>
      <c r="K48" s="25"/>
      <c r="L48" s="25"/>
      <c r="M48" s="25"/>
      <c r="N48" s="80"/>
      <c r="O48" s="77"/>
      <c r="P48" s="25"/>
      <c r="Q48" s="25"/>
      <c r="R48" s="25"/>
      <c r="S48" s="25"/>
      <c r="T48" s="25"/>
      <c r="U48" s="25"/>
      <c r="V48" s="25"/>
      <c r="W48" s="24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36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  <c r="BM48" s="37"/>
      <c r="BN48" s="37"/>
      <c r="BO48" s="37"/>
      <c r="BP48" s="37"/>
      <c r="BQ48" s="37"/>
      <c r="BR48" s="37"/>
      <c r="BS48" s="37"/>
      <c r="BT48" s="37"/>
      <c r="BU48" s="37"/>
      <c r="BV48" s="37"/>
      <c r="BW48" s="37"/>
      <c r="BX48" s="37"/>
      <c r="BY48" s="37"/>
      <c r="BZ48" s="37"/>
      <c r="CA48" s="37"/>
      <c r="CB48" s="37"/>
      <c r="CC48" s="37"/>
      <c r="CD48" s="37"/>
      <c r="CE48" s="37"/>
      <c r="CF48" s="37"/>
      <c r="CG48" s="37"/>
      <c r="CH48" s="37"/>
      <c r="CI48" s="37"/>
      <c r="CJ48" s="37"/>
      <c r="CK48" s="37"/>
      <c r="CL48" s="37"/>
      <c r="CM48" s="37"/>
      <c r="CN48" s="37"/>
      <c r="CO48" s="37"/>
      <c r="CP48" s="37"/>
      <c r="CQ48" s="37"/>
      <c r="CR48" s="37"/>
      <c r="CS48" s="37"/>
      <c r="CT48" s="37"/>
      <c r="CU48" s="37"/>
      <c r="CV48" s="37"/>
      <c r="CW48" s="37"/>
      <c r="CX48" s="37"/>
      <c r="CY48" s="37"/>
      <c r="CZ48" s="37"/>
      <c r="DA48" s="37"/>
      <c r="DB48" s="37"/>
      <c r="DC48" s="37"/>
      <c r="DD48" s="37"/>
      <c r="DE48" s="37"/>
      <c r="DF48" s="37"/>
      <c r="DG48" s="37"/>
      <c r="DH48" s="37"/>
      <c r="DI48" s="37"/>
      <c r="DJ48" s="37"/>
      <c r="DK48" s="37"/>
      <c r="DL48" s="37"/>
      <c r="DM48" s="37"/>
      <c r="DN48" s="37"/>
      <c r="DO48" s="37"/>
      <c r="DP48" s="37"/>
      <c r="DQ48" s="37"/>
      <c r="DR48" s="37"/>
      <c r="DS48" s="37"/>
      <c r="DT48" s="37"/>
      <c r="DU48" s="37"/>
      <c r="DV48" s="37"/>
      <c r="DW48" s="37"/>
      <c r="DX48" s="37"/>
      <c r="DY48" s="37"/>
      <c r="DZ48" s="37"/>
      <c r="EA48" s="37"/>
      <c r="EB48" s="37"/>
      <c r="EC48" s="37"/>
      <c r="ED48" s="37"/>
      <c r="EE48" s="37"/>
      <c r="EF48" s="37"/>
      <c r="EG48" s="37"/>
      <c r="EH48" s="37"/>
      <c r="EI48" s="37"/>
      <c r="EJ48" s="37"/>
      <c r="EK48" s="37"/>
      <c r="EL48" s="37"/>
      <c r="EM48" s="37"/>
      <c r="EN48" s="37"/>
      <c r="EO48" s="37"/>
      <c r="EP48" s="37"/>
      <c r="EQ48" s="37"/>
      <c r="ER48" s="37"/>
      <c r="ES48" s="37"/>
      <c r="ET48" s="37"/>
      <c r="EU48" s="37"/>
      <c r="EV48" s="37"/>
      <c r="EW48" s="37"/>
      <c r="EX48" s="37"/>
      <c r="EY48" s="37"/>
      <c r="EZ48" s="37"/>
      <c r="FA48" s="37"/>
      <c r="FB48" s="37"/>
      <c r="FC48" s="37"/>
      <c r="FD48" s="37"/>
      <c r="FE48" s="37"/>
      <c r="FF48" s="37"/>
      <c r="FG48" s="37"/>
      <c r="FH48" s="37"/>
      <c r="FI48" s="37"/>
      <c r="FJ48" s="37"/>
      <c r="FK48" s="37"/>
      <c r="FL48" s="37"/>
      <c r="FM48" s="37"/>
      <c r="FN48" s="37"/>
      <c r="FO48" s="37"/>
      <c r="FP48" s="37"/>
      <c r="FQ48" s="37"/>
    </row>
    <row r="49" spans="1:173" ht="56.25" customHeight="1">
      <c r="A49" s="134" t="s">
        <v>60</v>
      </c>
      <c r="B49" s="134"/>
      <c r="C49" s="52"/>
      <c r="D49" s="25"/>
      <c r="E49" s="41"/>
      <c r="F49" s="23"/>
      <c r="G49" s="23"/>
      <c r="H49" s="23"/>
      <c r="I49" s="23"/>
      <c r="J49" s="86"/>
      <c r="K49" s="23"/>
      <c r="L49" s="23"/>
      <c r="M49" s="23"/>
      <c r="N49" s="80"/>
      <c r="O49" s="77"/>
      <c r="P49" s="18"/>
      <c r="Q49" s="26"/>
      <c r="R49" s="18"/>
      <c r="S49" s="26"/>
      <c r="T49" s="25"/>
      <c r="U49" s="25"/>
      <c r="V49" s="54"/>
      <c r="W49" s="24"/>
      <c r="X49" s="77"/>
      <c r="Y49" s="77"/>
      <c r="Z49" s="27"/>
      <c r="AA49" s="25"/>
      <c r="AB49" s="54"/>
      <c r="AC49" s="77"/>
      <c r="AD49" s="25"/>
      <c r="AE49" s="27"/>
      <c r="AF49" s="27"/>
      <c r="AG49" s="87"/>
      <c r="AH49" s="88"/>
      <c r="AI49" s="37"/>
      <c r="AJ49" s="37"/>
      <c r="AK49" s="4"/>
      <c r="AL49" s="4"/>
      <c r="AM49" s="89"/>
      <c r="AN49" s="90"/>
      <c r="AO49" s="37"/>
      <c r="AP49" s="37"/>
      <c r="AQ49" s="37"/>
      <c r="AR49" s="90"/>
      <c r="AS49" s="4"/>
      <c r="AT49" s="89"/>
      <c r="AU49" s="90"/>
      <c r="AV49" s="37"/>
      <c r="AW49" s="37"/>
      <c r="AX49" s="4"/>
      <c r="AY49" s="91"/>
      <c r="AZ49" s="90"/>
      <c r="BA49" s="37"/>
      <c r="BB49" s="37"/>
      <c r="BC49" s="37"/>
      <c r="BD49" s="4"/>
      <c r="BE49" s="91"/>
      <c r="BF49" s="91"/>
      <c r="BG49" s="91"/>
      <c r="BH49" s="91"/>
      <c r="BI49" s="4"/>
      <c r="BJ49" s="91"/>
      <c r="BK49" s="91"/>
      <c r="BL49" s="91"/>
      <c r="BM49" s="91"/>
      <c r="BN49" s="37"/>
      <c r="BO49" s="37"/>
      <c r="BP49" s="37"/>
      <c r="BQ49" s="37"/>
      <c r="BR49" s="4"/>
      <c r="BS49" s="91"/>
      <c r="BT49" s="91"/>
      <c r="BU49" s="91"/>
      <c r="BV49" s="91"/>
      <c r="BW49" s="4"/>
      <c r="BX49" s="91"/>
      <c r="BY49" s="90"/>
      <c r="BZ49" s="90"/>
      <c r="CA49" s="91"/>
      <c r="CB49" s="4"/>
      <c r="CC49" s="91"/>
      <c r="CD49" s="91"/>
      <c r="CE49" s="91"/>
      <c r="CF49" s="4"/>
      <c r="CG49" s="91"/>
      <c r="CH49" s="91"/>
      <c r="CI49" s="91"/>
      <c r="CJ49" s="4"/>
      <c r="CK49" s="91"/>
      <c r="CL49" s="92"/>
      <c r="CM49" s="93"/>
      <c r="CN49" s="37"/>
      <c r="CO49" s="37"/>
      <c r="CP49" s="37"/>
      <c r="CQ49" s="37"/>
      <c r="CR49" s="94"/>
      <c r="CS49" s="95"/>
      <c r="CT49" s="94"/>
      <c r="CU49" s="95"/>
      <c r="CV49" s="94"/>
      <c r="CW49" s="94"/>
      <c r="CX49" s="37"/>
      <c r="CY49" s="37"/>
      <c r="CZ49" s="91"/>
      <c r="DA49" s="90"/>
      <c r="DB49" s="90"/>
      <c r="DC49" s="90"/>
      <c r="DD49" s="4"/>
      <c r="DE49" s="37"/>
      <c r="DF49" s="91"/>
      <c r="DG49" s="90"/>
      <c r="DH49" s="37"/>
      <c r="DI49" s="4"/>
      <c r="DJ49" s="4"/>
      <c r="DK49" s="89"/>
      <c r="DL49" s="90"/>
      <c r="DM49" s="37"/>
      <c r="DN49" s="37"/>
      <c r="DO49" s="4"/>
      <c r="DP49" s="4"/>
      <c r="DQ49" s="89"/>
      <c r="DR49" s="90"/>
      <c r="DS49" s="37"/>
      <c r="DT49" s="37"/>
      <c r="DU49" s="37"/>
      <c r="DV49" s="90"/>
      <c r="DW49" s="4"/>
      <c r="DX49" s="89"/>
      <c r="DY49" s="90"/>
      <c r="DZ49" s="37"/>
      <c r="EA49" s="37"/>
      <c r="EB49" s="4"/>
      <c r="EC49" s="91"/>
      <c r="ED49" s="90"/>
      <c r="EE49" s="37"/>
      <c r="EF49" s="37"/>
      <c r="EG49" s="37"/>
      <c r="EH49" s="4"/>
      <c r="EI49" s="91"/>
      <c r="EJ49" s="91"/>
      <c r="EK49" s="91"/>
      <c r="EL49" s="91"/>
      <c r="EM49" s="4"/>
      <c r="EN49" s="91"/>
      <c r="EO49" s="91"/>
      <c r="EP49" s="91"/>
      <c r="EQ49" s="91"/>
      <c r="ER49" s="37"/>
      <c r="ES49" s="37"/>
      <c r="ET49" s="37"/>
      <c r="EU49" s="37"/>
      <c r="EV49" s="4"/>
      <c r="EW49" s="91"/>
      <c r="EX49" s="91"/>
      <c r="EY49" s="91"/>
      <c r="EZ49" s="91"/>
      <c r="FA49" s="4"/>
      <c r="FB49" s="91"/>
      <c r="FC49" s="90"/>
      <c r="FD49" s="90"/>
      <c r="FE49" s="91"/>
      <c r="FF49" s="4"/>
      <c r="FG49" s="91"/>
      <c r="FH49" s="91"/>
      <c r="FI49" s="91"/>
      <c r="FJ49" s="4"/>
      <c r="FK49" s="91"/>
      <c r="FL49" s="91"/>
      <c r="FM49" s="91"/>
      <c r="FN49" s="4"/>
      <c r="FO49" s="91"/>
      <c r="FP49" s="92"/>
      <c r="FQ49" s="93"/>
    </row>
    <row r="50" spans="1:173" ht="82.5" customHeight="1">
      <c r="A50" s="38">
        <v>13</v>
      </c>
      <c r="B50" s="23" t="s">
        <v>61</v>
      </c>
      <c r="C50" s="96">
        <v>0.6</v>
      </c>
      <c r="D50" s="25"/>
      <c r="E50" s="41">
        <f>90000+30000</f>
        <v>120000</v>
      </c>
      <c r="F50" s="18"/>
      <c r="G50" s="54"/>
      <c r="H50" s="77"/>
      <c r="I50" s="77"/>
      <c r="J50" s="78"/>
      <c r="K50" s="54"/>
      <c r="L50" s="77"/>
      <c r="M50" s="86"/>
      <c r="N50" s="80"/>
      <c r="O50" s="77"/>
      <c r="P50" s="18" t="s">
        <v>54</v>
      </c>
      <c r="Q50" s="26"/>
      <c r="R50" s="18"/>
      <c r="S50" s="20"/>
      <c r="T50" s="84"/>
      <c r="U50" s="48"/>
      <c r="V50" s="54"/>
      <c r="W50" s="28"/>
      <c r="X50" s="84"/>
      <c r="Y50" s="48"/>
      <c r="Z50" s="27"/>
      <c r="AA50" s="20">
        <f>C50</f>
        <v>0.6</v>
      </c>
      <c r="AB50" s="84">
        <f>E50</f>
        <v>120000</v>
      </c>
      <c r="AC50" s="48">
        <f>AB50</f>
        <v>120000</v>
      </c>
      <c r="AD50" s="25"/>
      <c r="AE50" s="27"/>
      <c r="AF50" s="27"/>
      <c r="AG50" s="87"/>
      <c r="AH50" s="88"/>
      <c r="AI50" s="37"/>
      <c r="AJ50" s="37"/>
      <c r="AK50" s="4"/>
      <c r="AL50" s="4"/>
      <c r="AM50" s="89"/>
      <c r="AN50" s="90"/>
      <c r="AO50" s="37"/>
      <c r="AP50" s="37"/>
      <c r="AQ50" s="37"/>
      <c r="AR50" s="90"/>
      <c r="AS50" s="4"/>
      <c r="AT50" s="89"/>
      <c r="AU50" s="90"/>
      <c r="AV50" s="37"/>
      <c r="AW50" s="37"/>
      <c r="AX50" s="4"/>
      <c r="AY50" s="91"/>
      <c r="AZ50" s="90"/>
      <c r="BA50" s="37"/>
      <c r="BB50" s="37"/>
      <c r="BC50" s="37"/>
      <c r="BD50" s="4"/>
      <c r="BE50" s="91"/>
      <c r="BF50" s="91"/>
      <c r="BG50" s="91"/>
      <c r="BH50" s="91"/>
      <c r="BI50" s="4"/>
      <c r="BJ50" s="91"/>
      <c r="BK50" s="91"/>
      <c r="BL50" s="91"/>
      <c r="BM50" s="91"/>
      <c r="BN50" s="37"/>
      <c r="BO50" s="37"/>
      <c r="BP50" s="37"/>
      <c r="BQ50" s="37"/>
      <c r="BR50" s="4"/>
      <c r="BS50" s="91"/>
      <c r="BT50" s="91"/>
      <c r="BU50" s="91"/>
      <c r="BV50" s="91"/>
      <c r="BW50" s="4"/>
      <c r="BX50" s="91"/>
      <c r="BY50" s="90"/>
      <c r="BZ50" s="90"/>
      <c r="CA50" s="91"/>
      <c r="CB50" s="4"/>
      <c r="CC50" s="91"/>
      <c r="CD50" s="91"/>
      <c r="CE50" s="91"/>
      <c r="CF50" s="4"/>
      <c r="CG50" s="91"/>
      <c r="CH50" s="91"/>
      <c r="CI50" s="91"/>
      <c r="CJ50" s="4"/>
      <c r="CK50" s="91"/>
      <c r="CL50" s="92"/>
      <c r="CM50" s="93"/>
      <c r="CN50" s="37"/>
      <c r="CO50" s="37"/>
      <c r="CP50" s="37"/>
      <c r="CQ50" s="37"/>
      <c r="CR50" s="94"/>
      <c r="CS50" s="95"/>
      <c r="CT50" s="94"/>
      <c r="CU50" s="95"/>
      <c r="CV50" s="94"/>
      <c r="CW50" s="94"/>
      <c r="CX50" s="37"/>
      <c r="CY50" s="37"/>
      <c r="CZ50" s="91"/>
      <c r="DA50" s="90"/>
      <c r="DB50" s="90"/>
      <c r="DC50" s="90"/>
      <c r="DD50" s="4"/>
      <c r="DE50" s="37"/>
      <c r="DF50" s="91"/>
      <c r="DG50" s="90"/>
      <c r="DH50" s="37"/>
      <c r="DI50" s="4"/>
      <c r="DJ50" s="4"/>
      <c r="DK50" s="89"/>
      <c r="DL50" s="90"/>
      <c r="DM50" s="37"/>
      <c r="DN50" s="37"/>
      <c r="DO50" s="4"/>
      <c r="DP50" s="4"/>
      <c r="DQ50" s="89"/>
      <c r="DR50" s="90"/>
      <c r="DS50" s="37"/>
      <c r="DT50" s="37"/>
      <c r="DU50" s="37"/>
      <c r="DV50" s="90"/>
      <c r="DW50" s="4"/>
      <c r="DX50" s="89"/>
      <c r="DY50" s="90"/>
      <c r="DZ50" s="37"/>
      <c r="EA50" s="37"/>
      <c r="EB50" s="4"/>
      <c r="EC50" s="91"/>
      <c r="ED50" s="90"/>
      <c r="EE50" s="37"/>
      <c r="EF50" s="37"/>
      <c r="EG50" s="37"/>
      <c r="EH50" s="4"/>
      <c r="EI50" s="91"/>
      <c r="EJ50" s="91"/>
      <c r="EK50" s="91"/>
      <c r="EL50" s="91"/>
      <c r="EM50" s="4"/>
      <c r="EN50" s="91"/>
      <c r="EO50" s="91"/>
      <c r="EP50" s="91"/>
      <c r="EQ50" s="91"/>
      <c r="ER50" s="37"/>
      <c r="ES50" s="37"/>
      <c r="ET50" s="37"/>
      <c r="EU50" s="37"/>
      <c r="EV50" s="4"/>
      <c r="EW50" s="91"/>
      <c r="EX50" s="91"/>
      <c r="EY50" s="91"/>
      <c r="EZ50" s="91"/>
      <c r="FA50" s="4"/>
      <c r="FB50" s="91"/>
      <c r="FC50" s="90"/>
      <c r="FD50" s="90"/>
      <c r="FE50" s="91"/>
      <c r="FF50" s="4"/>
      <c r="FG50" s="91"/>
      <c r="FH50" s="91"/>
      <c r="FI50" s="91"/>
      <c r="FJ50" s="4"/>
      <c r="FK50" s="91"/>
      <c r="FL50" s="91"/>
      <c r="FM50" s="91"/>
      <c r="FN50" s="4"/>
      <c r="FO50" s="91"/>
      <c r="FP50" s="92"/>
      <c r="FQ50" s="93"/>
    </row>
    <row r="51" spans="1:173" ht="59.25" hidden="1" customHeight="1">
      <c r="A51" s="134" t="s">
        <v>62</v>
      </c>
      <c r="B51" s="134"/>
      <c r="C51" s="52"/>
      <c r="D51" s="25"/>
      <c r="E51" s="41"/>
      <c r="F51" s="54"/>
      <c r="G51" s="54"/>
      <c r="H51" s="54"/>
      <c r="I51" s="54"/>
      <c r="J51" s="97"/>
      <c r="K51" s="54"/>
      <c r="L51" s="54"/>
      <c r="M51" s="54"/>
      <c r="N51" s="80"/>
      <c r="O51" s="77"/>
      <c r="P51" s="25"/>
      <c r="Q51" s="25"/>
      <c r="R51" s="25"/>
      <c r="S51" s="25"/>
      <c r="T51" s="25"/>
      <c r="U51" s="25"/>
      <c r="V51" s="25"/>
      <c r="W51" s="24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36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  <c r="BM51" s="37"/>
      <c r="BN51" s="37"/>
      <c r="BO51" s="37"/>
      <c r="BP51" s="37"/>
      <c r="BQ51" s="37"/>
      <c r="BR51" s="37"/>
      <c r="BS51" s="37"/>
      <c r="BT51" s="37"/>
      <c r="BU51" s="37"/>
      <c r="BV51" s="37"/>
      <c r="BW51" s="37"/>
      <c r="BX51" s="37"/>
      <c r="BY51" s="37"/>
      <c r="BZ51" s="37"/>
      <c r="CA51" s="37"/>
      <c r="CB51" s="37"/>
      <c r="CC51" s="37"/>
      <c r="CD51" s="37"/>
      <c r="CE51" s="37"/>
      <c r="CF51" s="37"/>
      <c r="CG51" s="37"/>
      <c r="CH51" s="37"/>
      <c r="CI51" s="37"/>
      <c r="CJ51" s="37"/>
      <c r="CK51" s="37"/>
      <c r="CL51" s="37"/>
      <c r="CM51" s="37"/>
      <c r="CN51" s="37"/>
      <c r="CO51" s="37"/>
      <c r="CP51" s="37"/>
      <c r="CQ51" s="37"/>
      <c r="CR51" s="37"/>
      <c r="CS51" s="37"/>
      <c r="CT51" s="37"/>
      <c r="CU51" s="37"/>
      <c r="CV51" s="37"/>
      <c r="CW51" s="37"/>
      <c r="CX51" s="37"/>
      <c r="CY51" s="37"/>
      <c r="CZ51" s="37"/>
      <c r="DA51" s="37"/>
      <c r="DB51" s="37"/>
      <c r="DC51" s="37"/>
      <c r="DD51" s="37"/>
      <c r="DE51" s="37"/>
      <c r="DF51" s="37"/>
      <c r="DG51" s="37"/>
      <c r="DH51" s="37"/>
      <c r="DI51" s="37"/>
      <c r="DJ51" s="37"/>
      <c r="DK51" s="37"/>
      <c r="DL51" s="37"/>
      <c r="DM51" s="37"/>
      <c r="DN51" s="37"/>
      <c r="DO51" s="37"/>
      <c r="DP51" s="37"/>
      <c r="DQ51" s="37"/>
      <c r="DR51" s="37"/>
      <c r="DS51" s="37"/>
      <c r="DT51" s="37"/>
      <c r="DU51" s="37"/>
      <c r="DV51" s="37"/>
      <c r="DW51" s="37"/>
      <c r="DX51" s="37"/>
      <c r="DY51" s="37"/>
      <c r="DZ51" s="37"/>
      <c r="EA51" s="37"/>
      <c r="EB51" s="37"/>
      <c r="EC51" s="37"/>
      <c r="ED51" s="37"/>
      <c r="EE51" s="37"/>
      <c r="EF51" s="37"/>
      <c r="EG51" s="37"/>
      <c r="EH51" s="37"/>
      <c r="EI51" s="37"/>
      <c r="EJ51" s="37"/>
      <c r="EK51" s="37"/>
      <c r="EL51" s="37"/>
      <c r="EM51" s="37"/>
      <c r="EN51" s="37"/>
      <c r="EO51" s="37"/>
      <c r="EP51" s="37"/>
      <c r="EQ51" s="37"/>
      <c r="ER51" s="37"/>
      <c r="ES51" s="37"/>
      <c r="ET51" s="37"/>
      <c r="EU51" s="37"/>
      <c r="EV51" s="37"/>
      <c r="EW51" s="37"/>
      <c r="EX51" s="37"/>
      <c r="EY51" s="37"/>
      <c r="EZ51" s="37"/>
      <c r="FA51" s="37"/>
      <c r="FB51" s="37"/>
      <c r="FC51" s="37"/>
      <c r="FD51" s="37"/>
      <c r="FE51" s="37"/>
      <c r="FF51" s="37"/>
      <c r="FG51" s="37"/>
      <c r="FH51" s="37"/>
      <c r="FI51" s="37"/>
      <c r="FJ51" s="37"/>
      <c r="FK51" s="37"/>
      <c r="FL51" s="37"/>
      <c r="FM51" s="37"/>
      <c r="FN51" s="37"/>
      <c r="FO51" s="37"/>
      <c r="FP51" s="37"/>
      <c r="FQ51" s="37"/>
    </row>
    <row r="52" spans="1:173" ht="42.75" hidden="1" customHeight="1">
      <c r="A52" s="134" t="s">
        <v>63</v>
      </c>
      <c r="B52" s="134"/>
      <c r="C52" s="52"/>
      <c r="D52" s="25"/>
      <c r="E52" s="41"/>
      <c r="F52" s="54"/>
      <c r="G52" s="54"/>
      <c r="H52" s="54"/>
      <c r="I52" s="54"/>
      <c r="J52" s="97"/>
      <c r="K52" s="54"/>
      <c r="L52" s="54"/>
      <c r="M52" s="54"/>
      <c r="N52" s="80"/>
      <c r="O52" s="77"/>
      <c r="P52" s="25"/>
      <c r="Q52" s="25"/>
      <c r="R52" s="25"/>
      <c r="S52" s="25"/>
      <c r="T52" s="25"/>
      <c r="U52" s="25"/>
      <c r="V52" s="25"/>
      <c r="W52" s="24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36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  <c r="FJ52" s="30"/>
      <c r="FK52" s="30"/>
      <c r="FL52" s="30"/>
      <c r="FM52" s="30"/>
      <c r="FN52" s="30"/>
      <c r="FO52" s="30"/>
      <c r="FP52" s="30"/>
      <c r="FQ52" s="30"/>
    </row>
    <row r="53" spans="1:173" ht="69.75" hidden="1" customHeight="1">
      <c r="A53" s="22"/>
      <c r="B53" s="23" t="s">
        <v>64</v>
      </c>
      <c r="C53" s="50"/>
      <c r="D53" s="25"/>
      <c r="E53" s="98">
        <f>G53</f>
        <v>0</v>
      </c>
      <c r="F53" s="26"/>
      <c r="G53" s="18"/>
      <c r="H53" s="26"/>
      <c r="I53" s="26"/>
      <c r="J53" s="46"/>
      <c r="K53" s="26"/>
      <c r="L53" s="26"/>
      <c r="M53" s="26"/>
      <c r="N53" s="80"/>
      <c r="O53" s="77" t="e">
        <f>G53/F53</f>
        <v>#DIV/0!</v>
      </c>
      <c r="P53" s="25"/>
      <c r="Q53" s="25"/>
      <c r="R53" s="25"/>
      <c r="S53" s="25"/>
      <c r="T53" s="25"/>
      <c r="U53" s="25"/>
      <c r="V53" s="25"/>
      <c r="W53" s="24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36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  <c r="FJ53" s="30"/>
      <c r="FK53" s="30"/>
      <c r="FL53" s="30"/>
      <c r="FM53" s="30"/>
      <c r="FN53" s="30"/>
      <c r="FO53" s="30"/>
      <c r="FP53" s="30"/>
      <c r="FQ53" s="30"/>
    </row>
    <row r="54" spans="1:173" ht="43.5" hidden="1" customHeight="1">
      <c r="A54" s="134" t="s">
        <v>65</v>
      </c>
      <c r="B54" s="134"/>
      <c r="C54" s="52"/>
      <c r="D54" s="25"/>
      <c r="E54" s="41"/>
      <c r="F54" s="25"/>
      <c r="G54" s="25"/>
      <c r="H54" s="25"/>
      <c r="I54" s="25"/>
      <c r="J54" s="79"/>
      <c r="K54" s="25"/>
      <c r="L54" s="25"/>
      <c r="M54" s="25"/>
      <c r="N54" s="80"/>
      <c r="O54" s="77"/>
      <c r="P54" s="25"/>
      <c r="Q54" s="25"/>
      <c r="R54" s="25"/>
      <c r="S54" s="25"/>
      <c r="T54" s="25"/>
      <c r="U54" s="25"/>
      <c r="V54" s="25"/>
      <c r="W54" s="24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36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  <c r="FJ54" s="30"/>
      <c r="FK54" s="30"/>
      <c r="FL54" s="30"/>
      <c r="FM54" s="30"/>
      <c r="FN54" s="30"/>
      <c r="FO54" s="30"/>
      <c r="FP54" s="30"/>
      <c r="FQ54" s="30"/>
    </row>
    <row r="55" spans="1:173" ht="47.25" hidden="1" customHeight="1">
      <c r="A55" s="134" t="s">
        <v>66</v>
      </c>
      <c r="B55" s="134"/>
      <c r="C55" s="52"/>
      <c r="D55" s="25"/>
      <c r="E55" s="41"/>
      <c r="F55" s="25"/>
      <c r="G55" s="25"/>
      <c r="H55" s="25"/>
      <c r="I55" s="25"/>
      <c r="J55" s="79"/>
      <c r="K55" s="25"/>
      <c r="L55" s="25"/>
      <c r="M55" s="25"/>
      <c r="N55" s="80"/>
      <c r="O55" s="25"/>
      <c r="P55" s="25"/>
      <c r="Q55" s="25"/>
      <c r="R55" s="25"/>
      <c r="S55" s="25"/>
      <c r="T55" s="25"/>
      <c r="U55" s="25"/>
      <c r="V55" s="25"/>
      <c r="W55" s="24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36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  <c r="FJ55" s="30"/>
      <c r="FK55" s="30"/>
      <c r="FL55" s="30"/>
      <c r="FM55" s="30"/>
      <c r="FN55" s="30"/>
      <c r="FO55" s="30"/>
      <c r="FP55" s="30"/>
      <c r="FQ55" s="30"/>
    </row>
    <row r="56" spans="1:173" ht="54" customHeight="1">
      <c r="A56" s="134" t="s">
        <v>67</v>
      </c>
      <c r="B56" s="134"/>
      <c r="C56" s="52"/>
      <c r="D56" s="25"/>
      <c r="E56" s="41"/>
      <c r="F56" s="25"/>
      <c r="G56" s="25"/>
      <c r="H56" s="25"/>
      <c r="I56" s="25"/>
      <c r="J56" s="79"/>
      <c r="K56" s="25"/>
      <c r="L56" s="25"/>
      <c r="M56" s="25"/>
      <c r="N56" s="80"/>
      <c r="O56" s="25"/>
      <c r="P56" s="25"/>
      <c r="Q56" s="25"/>
      <c r="R56" s="25"/>
      <c r="S56" s="25"/>
      <c r="T56" s="25"/>
      <c r="U56" s="25"/>
      <c r="V56" s="25"/>
      <c r="W56" s="24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36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  <c r="FJ56" s="30"/>
      <c r="FK56" s="30"/>
      <c r="FL56" s="30"/>
      <c r="FM56" s="30"/>
      <c r="FN56" s="30"/>
      <c r="FO56" s="30"/>
      <c r="FP56" s="30"/>
      <c r="FQ56" s="30"/>
    </row>
    <row r="57" spans="1:173" ht="138.75" customHeight="1">
      <c r="A57" s="38">
        <v>14</v>
      </c>
      <c r="B57" s="49" t="s">
        <v>118</v>
      </c>
      <c r="C57" s="99" t="s">
        <v>68</v>
      </c>
      <c r="D57" s="40">
        <v>24.72</v>
      </c>
      <c r="E57" s="41">
        <f>159392+6201.3</f>
        <v>165593.29999999999</v>
      </c>
      <c r="F57" s="25"/>
      <c r="G57" s="25"/>
      <c r="H57" s="25"/>
      <c r="I57" s="25"/>
      <c r="J57" s="79" t="str">
        <f>C57</f>
        <v>0,430 / 24,72</v>
      </c>
      <c r="K57" s="47">
        <f>E57</f>
        <v>165593.29999999999</v>
      </c>
      <c r="L57" s="48">
        <f>K57</f>
        <v>165593.29999999999</v>
      </c>
      <c r="M57" s="25"/>
      <c r="N57" s="80"/>
      <c r="O57" s="25"/>
      <c r="P57" s="25"/>
      <c r="Q57" s="25"/>
      <c r="R57" s="25"/>
      <c r="S57" s="25"/>
      <c r="T57" s="25"/>
      <c r="U57" s="25"/>
      <c r="V57" s="25"/>
      <c r="W57" s="24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36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  <c r="FJ57" s="30"/>
      <c r="FK57" s="30"/>
      <c r="FL57" s="30"/>
      <c r="FM57" s="30"/>
      <c r="FN57" s="30"/>
      <c r="FO57" s="30"/>
      <c r="FP57" s="30"/>
      <c r="FQ57" s="30"/>
    </row>
    <row r="58" spans="1:173" ht="99.75" customHeight="1">
      <c r="A58" s="38">
        <v>15</v>
      </c>
      <c r="B58" s="23" t="s">
        <v>69</v>
      </c>
      <c r="C58" s="82">
        <v>11.06</v>
      </c>
      <c r="D58" s="40"/>
      <c r="E58" s="41">
        <f>5000000-896073.4-1240080-162000</f>
        <v>2701846.6</v>
      </c>
      <c r="F58" s="25"/>
      <c r="G58" s="25"/>
      <c r="H58" s="25"/>
      <c r="I58" s="25"/>
      <c r="J58" s="79"/>
      <c r="K58" s="47"/>
      <c r="L58" s="48"/>
      <c r="M58" s="25"/>
      <c r="N58" s="80"/>
      <c r="O58" s="25"/>
      <c r="P58" s="25"/>
      <c r="Q58" s="25"/>
      <c r="R58" s="25"/>
      <c r="S58" s="25"/>
      <c r="T58" s="25"/>
      <c r="U58" s="25"/>
      <c r="V58" s="25"/>
      <c r="W58" s="24"/>
      <c r="X58" s="25"/>
      <c r="Y58" s="25"/>
      <c r="Z58" s="25"/>
      <c r="AA58" s="25"/>
      <c r="AB58" s="47">
        <f>2500000-896073.4-162000</f>
        <v>1441926.6</v>
      </c>
      <c r="AC58" s="48">
        <f>AB58</f>
        <v>1441926.6</v>
      </c>
      <c r="AD58" s="25"/>
      <c r="AE58" s="28">
        <f>C58</f>
        <v>11.06</v>
      </c>
      <c r="AF58" s="47">
        <f>E58-AB58</f>
        <v>1259920</v>
      </c>
      <c r="AG58" s="48">
        <f>AF58</f>
        <v>1259920</v>
      </c>
      <c r="AH58" s="36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/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  <c r="FF58" s="30"/>
      <c r="FG58" s="30"/>
      <c r="FH58" s="30"/>
      <c r="FI58" s="30"/>
      <c r="FJ58" s="30"/>
      <c r="FK58" s="30"/>
      <c r="FL58" s="30"/>
      <c r="FM58" s="30"/>
      <c r="FN58" s="30"/>
      <c r="FO58" s="30"/>
      <c r="FP58" s="30"/>
      <c r="FQ58" s="30"/>
    </row>
    <row r="59" spans="1:173" ht="99.75" customHeight="1">
      <c r="A59" s="38">
        <v>16</v>
      </c>
      <c r="B59" s="23" t="s">
        <v>70</v>
      </c>
      <c r="C59" s="82"/>
      <c r="D59" s="40"/>
      <c r="E59" s="35">
        <f>1000000-576991.2</f>
        <v>423008.80000000005</v>
      </c>
      <c r="F59" s="54"/>
      <c r="G59" s="54"/>
      <c r="H59" s="54"/>
      <c r="I59" s="54"/>
      <c r="J59" s="42"/>
      <c r="K59" s="55"/>
      <c r="L59" s="27"/>
      <c r="M59" s="27"/>
      <c r="N59" s="57"/>
      <c r="O59" s="27"/>
      <c r="P59" s="47"/>
      <c r="Q59" s="48"/>
      <c r="R59" s="26"/>
      <c r="S59" s="27"/>
      <c r="T59" s="47"/>
      <c r="U59" s="48"/>
      <c r="V59" s="26"/>
      <c r="W59" s="28"/>
      <c r="X59" s="47">
        <f>E59</f>
        <v>423008.80000000005</v>
      </c>
      <c r="Y59" s="48">
        <f>X59</f>
        <v>423008.80000000005</v>
      </c>
      <c r="Z59" s="25"/>
      <c r="AA59" s="25"/>
      <c r="AB59" s="47"/>
      <c r="AC59" s="48"/>
      <c r="AD59" s="25"/>
      <c r="AE59" s="28"/>
      <c r="AF59" s="47"/>
      <c r="AG59" s="48"/>
      <c r="AH59" s="36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  <c r="FJ59" s="30"/>
      <c r="FK59" s="30"/>
      <c r="FL59" s="30"/>
      <c r="FM59" s="30"/>
      <c r="FN59" s="30"/>
      <c r="FO59" s="30"/>
      <c r="FP59" s="30"/>
      <c r="FQ59" s="30"/>
    </row>
    <row r="60" spans="1:173" ht="41.25" hidden="1" customHeight="1">
      <c r="A60" s="134" t="s">
        <v>71</v>
      </c>
      <c r="B60" s="134"/>
      <c r="C60" s="50"/>
      <c r="D60" s="26"/>
      <c r="E60" s="41"/>
      <c r="F60" s="25"/>
      <c r="G60" s="25"/>
      <c r="H60" s="25"/>
      <c r="I60" s="25"/>
      <c r="J60" s="79"/>
      <c r="K60" s="25"/>
      <c r="L60" s="25"/>
      <c r="M60" s="25"/>
      <c r="N60" s="80"/>
      <c r="O60" s="25"/>
      <c r="P60" s="25"/>
      <c r="Q60" s="25"/>
      <c r="R60" s="25"/>
      <c r="S60" s="25"/>
      <c r="T60" s="25"/>
      <c r="U60" s="25"/>
      <c r="V60" s="25"/>
      <c r="W60" s="24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36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  <c r="FF60" s="30"/>
      <c r="FG60" s="30"/>
      <c r="FH60" s="30"/>
      <c r="FI60" s="30"/>
      <c r="FJ60" s="30"/>
      <c r="FK60" s="30"/>
      <c r="FL60" s="30"/>
      <c r="FM60" s="30"/>
      <c r="FN60" s="30"/>
      <c r="FO60" s="30"/>
      <c r="FP60" s="30"/>
      <c r="FQ60" s="30"/>
    </row>
    <row r="61" spans="1:173" ht="59.25" customHeight="1">
      <c r="A61" s="134" t="s">
        <v>72</v>
      </c>
      <c r="B61" s="134"/>
      <c r="C61" s="52"/>
      <c r="D61" s="25"/>
      <c r="E61" s="41"/>
      <c r="F61" s="25"/>
      <c r="G61" s="25"/>
      <c r="H61" s="25"/>
      <c r="I61" s="25"/>
      <c r="J61" s="79"/>
      <c r="K61" s="25"/>
      <c r="L61" s="25"/>
      <c r="M61" s="25"/>
      <c r="N61" s="80"/>
      <c r="O61" s="25"/>
      <c r="P61" s="25"/>
      <c r="Q61" s="25"/>
      <c r="R61" s="25"/>
      <c r="S61" s="25"/>
      <c r="T61" s="25"/>
      <c r="U61" s="25"/>
      <c r="V61" s="25"/>
      <c r="W61" s="24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36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  <c r="DZ61" s="30"/>
      <c r="EA61" s="30"/>
      <c r="EB61" s="30"/>
      <c r="EC61" s="30"/>
      <c r="ED61" s="30"/>
      <c r="EE61" s="30"/>
      <c r="EF61" s="30"/>
      <c r="EG61" s="30"/>
      <c r="EH61" s="30"/>
      <c r="EI61" s="30"/>
      <c r="EJ61" s="30"/>
      <c r="EK61" s="30"/>
      <c r="EL61" s="30"/>
      <c r="EM61" s="30"/>
      <c r="EN61" s="30"/>
      <c r="EO61" s="30"/>
      <c r="EP61" s="30"/>
      <c r="EQ61" s="30"/>
      <c r="ER61" s="30"/>
      <c r="ES61" s="30"/>
      <c r="ET61" s="30"/>
      <c r="EU61" s="30"/>
      <c r="EV61" s="30"/>
      <c r="EW61" s="30"/>
      <c r="EX61" s="30"/>
      <c r="EY61" s="30"/>
      <c r="EZ61" s="30"/>
      <c r="FA61" s="30"/>
      <c r="FB61" s="30"/>
      <c r="FC61" s="30"/>
      <c r="FD61" s="30"/>
      <c r="FE61" s="30"/>
      <c r="FF61" s="30"/>
      <c r="FG61" s="30"/>
      <c r="FH61" s="30"/>
      <c r="FI61" s="30"/>
      <c r="FJ61" s="30"/>
      <c r="FK61" s="30"/>
      <c r="FL61" s="30"/>
      <c r="FM61" s="30"/>
      <c r="FN61" s="30"/>
      <c r="FO61" s="30"/>
      <c r="FP61" s="30"/>
      <c r="FQ61" s="30"/>
    </row>
    <row r="62" spans="1:173" ht="240.75" hidden="1" customHeight="1">
      <c r="A62" s="81">
        <v>17</v>
      </c>
      <c r="B62" s="49" t="s">
        <v>73</v>
      </c>
      <c r="C62" s="52"/>
      <c r="D62" s="25"/>
      <c r="E62" s="41"/>
      <c r="F62" s="25"/>
      <c r="G62" s="18"/>
      <c r="H62" s="26"/>
      <c r="I62" s="25"/>
      <c r="J62" s="79"/>
      <c r="K62" s="25"/>
      <c r="L62" s="25"/>
      <c r="M62" s="25"/>
      <c r="N62" s="80"/>
      <c r="O62" s="25"/>
      <c r="P62" s="25"/>
      <c r="Q62" s="25"/>
      <c r="R62" s="25"/>
      <c r="S62" s="25"/>
      <c r="T62" s="33"/>
      <c r="U62" s="80"/>
      <c r="V62" s="25"/>
      <c r="W62" s="24"/>
      <c r="X62" s="33"/>
      <c r="Y62" s="80"/>
      <c r="Z62" s="25"/>
      <c r="AA62" s="25"/>
      <c r="AB62" s="33"/>
      <c r="AC62" s="80"/>
      <c r="AD62" s="25"/>
      <c r="AE62" s="25"/>
      <c r="AF62" s="25"/>
      <c r="AG62" s="25"/>
      <c r="AH62" s="36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/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0"/>
      <c r="EZ62" s="30"/>
      <c r="FA62" s="30"/>
      <c r="FB62" s="30"/>
      <c r="FC62" s="30"/>
      <c r="FD62" s="30"/>
      <c r="FE62" s="30"/>
      <c r="FF62" s="30"/>
      <c r="FG62" s="30"/>
      <c r="FH62" s="30"/>
      <c r="FI62" s="30"/>
      <c r="FJ62" s="30"/>
      <c r="FK62" s="30"/>
      <c r="FL62" s="30"/>
      <c r="FM62" s="30"/>
      <c r="FN62" s="30"/>
      <c r="FO62" s="30"/>
      <c r="FP62" s="30"/>
      <c r="FQ62" s="30"/>
    </row>
    <row r="63" spans="1:173" ht="121.5" customHeight="1">
      <c r="A63" s="38">
        <v>17</v>
      </c>
      <c r="B63" s="49" t="s">
        <v>74</v>
      </c>
      <c r="C63" s="82">
        <v>1.115</v>
      </c>
      <c r="D63" s="83"/>
      <c r="E63" s="41">
        <f>630557*1.053*1.044*1.044*1.044-0.1+0.042</f>
        <v>755534.29958193295</v>
      </c>
      <c r="F63" s="25"/>
      <c r="G63" s="25"/>
      <c r="H63" s="25"/>
      <c r="I63" s="25"/>
      <c r="J63" s="79"/>
      <c r="K63" s="25"/>
      <c r="L63" s="25"/>
      <c r="M63" s="25"/>
      <c r="N63" s="80"/>
      <c r="O63" s="25"/>
      <c r="P63" s="25"/>
      <c r="Q63" s="25"/>
      <c r="R63" s="25" t="s">
        <v>52</v>
      </c>
      <c r="S63" s="25"/>
      <c r="T63" s="47"/>
      <c r="U63" s="48"/>
      <c r="V63" s="25"/>
      <c r="W63" s="28">
        <f>C63</f>
        <v>1.115</v>
      </c>
      <c r="X63" s="47">
        <f>E63</f>
        <v>755534.29958193295</v>
      </c>
      <c r="Y63" s="48">
        <f>X63</f>
        <v>755534.29958193295</v>
      </c>
      <c r="Z63" s="25"/>
      <c r="AA63" s="28"/>
      <c r="AB63" s="47"/>
      <c r="AC63" s="48"/>
      <c r="AD63" s="25"/>
      <c r="AE63" s="25"/>
      <c r="AF63" s="25"/>
      <c r="AG63" s="25"/>
      <c r="AH63" s="36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  <c r="FJ63" s="30"/>
      <c r="FK63" s="30"/>
      <c r="FL63" s="30"/>
      <c r="FM63" s="30"/>
      <c r="FN63" s="30"/>
      <c r="FO63" s="30"/>
      <c r="FP63" s="30"/>
      <c r="FQ63" s="30"/>
    </row>
    <row r="64" spans="1:173" ht="122.25" customHeight="1">
      <c r="A64" s="38">
        <v>18</v>
      </c>
      <c r="B64" s="49" t="s">
        <v>75</v>
      </c>
      <c r="C64" s="82">
        <v>16.178999999999998</v>
      </c>
      <c r="D64" s="83"/>
      <c r="E64" s="41">
        <v>2403305</v>
      </c>
      <c r="F64" s="25"/>
      <c r="G64" s="25"/>
      <c r="H64" s="25"/>
      <c r="I64" s="25"/>
      <c r="J64" s="79"/>
      <c r="K64" s="25"/>
      <c r="L64" s="25"/>
      <c r="M64" s="25"/>
      <c r="N64" s="80"/>
      <c r="O64" s="25"/>
      <c r="P64" s="25"/>
      <c r="Q64" s="25"/>
      <c r="R64" s="25"/>
      <c r="S64" s="25"/>
      <c r="T64" s="25"/>
      <c r="U64" s="25"/>
      <c r="V64" s="25"/>
      <c r="W64" s="24"/>
      <c r="X64" s="47"/>
      <c r="Y64" s="48"/>
      <c r="Z64" s="25"/>
      <c r="AA64" s="25"/>
      <c r="AB64" s="47"/>
      <c r="AC64" s="48"/>
      <c r="AD64" s="25"/>
      <c r="AE64" s="28">
        <f>C64</f>
        <v>16.178999999999998</v>
      </c>
      <c r="AF64" s="47">
        <f>E64-AB64</f>
        <v>2403305</v>
      </c>
      <c r="AG64" s="48">
        <f>AF64-AH64</f>
        <v>2403305</v>
      </c>
      <c r="AH64" s="10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/>
      <c r="EE64" s="30"/>
      <c r="EF64" s="30"/>
      <c r="EG64" s="30"/>
      <c r="EH64" s="30"/>
      <c r="EI64" s="30"/>
      <c r="EJ64" s="30"/>
      <c r="EK64" s="30"/>
      <c r="EL64" s="30"/>
      <c r="EM64" s="30"/>
      <c r="EN64" s="30"/>
      <c r="EO64" s="30"/>
      <c r="EP64" s="30"/>
      <c r="EQ64" s="30"/>
      <c r="ER64" s="30"/>
      <c r="ES64" s="30"/>
      <c r="ET64" s="30"/>
      <c r="EU64" s="30"/>
      <c r="EV64" s="30"/>
      <c r="EW64" s="30"/>
      <c r="EX64" s="30"/>
      <c r="EY64" s="30"/>
      <c r="EZ64" s="30"/>
      <c r="FA64" s="30"/>
      <c r="FB64" s="30"/>
      <c r="FC64" s="30"/>
      <c r="FD64" s="30"/>
      <c r="FE64" s="30"/>
      <c r="FF64" s="30"/>
      <c r="FG64" s="30"/>
      <c r="FH64" s="30"/>
      <c r="FI64" s="30"/>
      <c r="FJ64" s="30"/>
      <c r="FK64" s="30"/>
      <c r="FL64" s="30"/>
      <c r="FM64" s="30"/>
      <c r="FN64" s="30"/>
      <c r="FO64" s="30"/>
      <c r="FP64" s="30"/>
      <c r="FQ64" s="30"/>
    </row>
    <row r="65" spans="1:173" ht="129.75" customHeight="1">
      <c r="A65" s="38">
        <v>19</v>
      </c>
      <c r="B65" s="49" t="s">
        <v>76</v>
      </c>
      <c r="C65" s="82">
        <v>2.1</v>
      </c>
      <c r="D65" s="83"/>
      <c r="E65" s="41">
        <f>201138.9*1.078*1.053*1.044*1.044*1.044-3.3213+200</f>
        <v>259999.99999330592</v>
      </c>
      <c r="F65" s="25"/>
      <c r="G65" s="25"/>
      <c r="H65" s="25"/>
      <c r="I65" s="25"/>
      <c r="J65" s="79"/>
      <c r="K65" s="47"/>
      <c r="L65" s="48"/>
      <c r="M65" s="25"/>
      <c r="N65" s="80"/>
      <c r="O65" s="18"/>
      <c r="P65" s="47"/>
      <c r="Q65" s="48"/>
      <c r="R65" s="25" t="s">
        <v>54</v>
      </c>
      <c r="S65" s="20"/>
      <c r="T65" s="84"/>
      <c r="U65" s="48"/>
      <c r="V65" s="25"/>
      <c r="W65" s="28"/>
      <c r="X65" s="84"/>
      <c r="Y65" s="48"/>
      <c r="Z65" s="25"/>
      <c r="AA65" s="28">
        <f>C65</f>
        <v>2.1</v>
      </c>
      <c r="AB65" s="84">
        <f>E65</f>
        <v>259999.99999330592</v>
      </c>
      <c r="AC65" s="48">
        <f>AB65</f>
        <v>259999.99999330592</v>
      </c>
      <c r="AD65" s="25"/>
      <c r="AE65" s="25"/>
      <c r="AF65" s="25"/>
      <c r="AG65" s="25"/>
      <c r="AH65" s="36"/>
      <c r="AI65" s="30"/>
      <c r="AJ65" s="30" t="s">
        <v>77</v>
      </c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  <c r="FJ65" s="30"/>
      <c r="FK65" s="30"/>
      <c r="FL65" s="30"/>
      <c r="FM65" s="30"/>
      <c r="FN65" s="30"/>
      <c r="FO65" s="30"/>
      <c r="FP65" s="30"/>
      <c r="FQ65" s="30"/>
    </row>
    <row r="66" spans="1:173" ht="65.25" customHeight="1">
      <c r="A66" s="134" t="s">
        <v>78</v>
      </c>
      <c r="B66" s="134"/>
      <c r="C66" s="52"/>
      <c r="D66" s="25"/>
      <c r="E66" s="41"/>
      <c r="F66" s="25"/>
      <c r="G66" s="25"/>
      <c r="H66" s="25"/>
      <c r="I66" s="25"/>
      <c r="J66" s="79"/>
      <c r="K66" s="25"/>
      <c r="L66" s="25"/>
      <c r="M66" s="25"/>
      <c r="N66" s="80"/>
      <c r="O66" s="25"/>
      <c r="P66" s="25"/>
      <c r="Q66" s="25"/>
      <c r="R66" s="25"/>
      <c r="S66" s="25"/>
      <c r="T66" s="25"/>
      <c r="U66" s="25"/>
      <c r="V66" s="25"/>
      <c r="W66" s="24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36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  <c r="DT66" s="30"/>
      <c r="DU66" s="30"/>
      <c r="DV66" s="30"/>
      <c r="DW66" s="30"/>
      <c r="DX66" s="30"/>
      <c r="DY66" s="30"/>
      <c r="DZ66" s="30"/>
      <c r="EA66" s="30"/>
      <c r="EB66" s="30"/>
      <c r="EC66" s="30"/>
      <c r="ED66" s="30"/>
      <c r="EE66" s="30"/>
      <c r="EF66" s="30"/>
      <c r="EG66" s="30"/>
      <c r="EH66" s="30"/>
      <c r="EI66" s="30"/>
      <c r="EJ66" s="30"/>
      <c r="EK66" s="30"/>
      <c r="EL66" s="30"/>
      <c r="EM66" s="30"/>
      <c r="EN66" s="30"/>
      <c r="EO66" s="30"/>
      <c r="EP66" s="30"/>
      <c r="EQ66" s="30"/>
      <c r="ER66" s="30"/>
      <c r="ES66" s="30"/>
      <c r="ET66" s="30"/>
      <c r="EU66" s="30"/>
      <c r="EV66" s="30"/>
      <c r="EW66" s="30"/>
      <c r="EX66" s="30"/>
      <c r="EY66" s="30"/>
      <c r="EZ66" s="30"/>
      <c r="FA66" s="30"/>
      <c r="FB66" s="30"/>
      <c r="FC66" s="30"/>
      <c r="FD66" s="30"/>
      <c r="FE66" s="30"/>
      <c r="FF66" s="30"/>
      <c r="FG66" s="30"/>
      <c r="FH66" s="30"/>
      <c r="FI66" s="30"/>
      <c r="FJ66" s="30"/>
      <c r="FK66" s="30"/>
      <c r="FL66" s="30"/>
      <c r="FM66" s="30"/>
      <c r="FN66" s="30"/>
      <c r="FO66" s="30"/>
      <c r="FP66" s="30"/>
      <c r="FQ66" s="30"/>
    </row>
    <row r="67" spans="1:173" ht="133.5" customHeight="1">
      <c r="A67" s="38">
        <v>20</v>
      </c>
      <c r="B67" s="49" t="s">
        <v>79</v>
      </c>
      <c r="C67" s="50">
        <v>1.83</v>
      </c>
      <c r="D67" s="25"/>
      <c r="E67" s="41">
        <v>341252</v>
      </c>
      <c r="F67" s="25"/>
      <c r="G67" s="25"/>
      <c r="H67" s="25"/>
      <c r="I67" s="25"/>
      <c r="J67" s="79"/>
      <c r="K67" s="25"/>
      <c r="L67" s="25"/>
      <c r="M67" s="25"/>
      <c r="N67" s="80"/>
      <c r="O67" s="25"/>
      <c r="P67" s="25" t="s">
        <v>54</v>
      </c>
      <c r="Q67" s="25"/>
      <c r="R67" s="25"/>
      <c r="S67" s="25"/>
      <c r="T67" s="47"/>
      <c r="U67" s="48"/>
      <c r="V67" s="25"/>
      <c r="W67" s="28"/>
      <c r="X67" s="47"/>
      <c r="Y67" s="48"/>
      <c r="Z67" s="25"/>
      <c r="AA67" s="27"/>
      <c r="AB67" s="47"/>
      <c r="AC67" s="48"/>
      <c r="AD67" s="25"/>
      <c r="AE67" s="28">
        <f>C67</f>
        <v>1.83</v>
      </c>
      <c r="AF67" s="47">
        <f>E67</f>
        <v>341252</v>
      </c>
      <c r="AG67" s="48">
        <f>AF67</f>
        <v>341252</v>
      </c>
      <c r="AH67" s="36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  <c r="DT67" s="30"/>
      <c r="DU67" s="30"/>
      <c r="DV67" s="30"/>
      <c r="DW67" s="30"/>
      <c r="DX67" s="30"/>
      <c r="DY67" s="30"/>
      <c r="DZ67" s="30"/>
      <c r="EA67" s="30"/>
      <c r="EB67" s="30"/>
      <c r="EC67" s="30"/>
      <c r="ED67" s="30"/>
      <c r="EE67" s="30"/>
      <c r="EF67" s="30"/>
      <c r="EG67" s="30"/>
      <c r="EH67" s="30"/>
      <c r="EI67" s="30"/>
      <c r="EJ67" s="30"/>
      <c r="EK67" s="30"/>
      <c r="EL67" s="30"/>
      <c r="EM67" s="30"/>
      <c r="EN67" s="30"/>
      <c r="EO67" s="30"/>
      <c r="EP67" s="30"/>
      <c r="EQ67" s="30"/>
      <c r="ER67" s="30"/>
      <c r="ES67" s="30"/>
      <c r="ET67" s="30"/>
      <c r="EU67" s="30"/>
      <c r="EV67" s="30"/>
      <c r="EW67" s="30"/>
      <c r="EX67" s="30"/>
      <c r="EY67" s="30"/>
      <c r="EZ67" s="30"/>
      <c r="FA67" s="30"/>
      <c r="FB67" s="30"/>
      <c r="FC67" s="30"/>
      <c r="FD67" s="30"/>
      <c r="FE67" s="30"/>
      <c r="FF67" s="30"/>
      <c r="FG67" s="30"/>
      <c r="FH67" s="30"/>
      <c r="FI67" s="30"/>
      <c r="FJ67" s="30"/>
      <c r="FK67" s="30"/>
      <c r="FL67" s="30"/>
      <c r="FM67" s="30"/>
      <c r="FN67" s="30"/>
      <c r="FO67" s="30"/>
      <c r="FP67" s="30"/>
      <c r="FQ67" s="30"/>
    </row>
    <row r="68" spans="1:173" ht="62.25" customHeight="1">
      <c r="A68" s="134" t="s">
        <v>80</v>
      </c>
      <c r="B68" s="134"/>
      <c r="C68" s="52"/>
      <c r="D68" s="25"/>
      <c r="E68" s="41"/>
      <c r="F68" s="25"/>
      <c r="G68" s="25"/>
      <c r="H68" s="25"/>
      <c r="I68" s="25"/>
      <c r="J68" s="79"/>
      <c r="K68" s="25"/>
      <c r="L68" s="25"/>
      <c r="M68" s="25"/>
      <c r="N68" s="80"/>
      <c r="O68" s="25"/>
      <c r="P68" s="25"/>
      <c r="Q68" s="25"/>
      <c r="R68" s="25"/>
      <c r="S68" s="25"/>
      <c r="T68" s="25"/>
      <c r="U68" s="25"/>
      <c r="V68" s="25"/>
      <c r="W68" s="24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36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  <c r="FJ68" s="30"/>
      <c r="FK68" s="30"/>
      <c r="FL68" s="30"/>
      <c r="FM68" s="30"/>
      <c r="FN68" s="30"/>
      <c r="FO68" s="30"/>
      <c r="FP68" s="30"/>
      <c r="FQ68" s="30"/>
    </row>
    <row r="69" spans="1:173" ht="130.5" customHeight="1">
      <c r="A69" s="38">
        <v>21</v>
      </c>
      <c r="B69" s="49" t="s">
        <v>81</v>
      </c>
      <c r="C69" s="50">
        <v>3.6930000000000001</v>
      </c>
      <c r="D69" s="25"/>
      <c r="E69" s="41">
        <f>(384877.9-5608.2)*1.091*1.091*1.078*1.053*1.044*1.044-0.066+1</f>
        <v>558529.99979960651</v>
      </c>
      <c r="F69" s="25"/>
      <c r="G69" s="18"/>
      <c r="H69" s="26"/>
      <c r="I69" s="25"/>
      <c r="J69" s="101"/>
      <c r="K69" s="18"/>
      <c r="L69" s="48"/>
      <c r="M69" s="25"/>
      <c r="N69" s="80"/>
      <c r="O69" s="20"/>
      <c r="P69" s="18"/>
      <c r="Q69" s="48"/>
      <c r="R69" s="25"/>
      <c r="S69" s="20"/>
      <c r="T69" s="84"/>
      <c r="U69" s="48"/>
      <c r="V69" s="25"/>
      <c r="W69" s="20">
        <f>C69</f>
        <v>3.6930000000000001</v>
      </c>
      <c r="X69" s="84">
        <f>E69</f>
        <v>558529.99979960651</v>
      </c>
      <c r="Y69" s="48">
        <f>X69</f>
        <v>558529.99979960651</v>
      </c>
      <c r="Z69" s="25"/>
      <c r="AA69" s="25"/>
      <c r="AB69" s="25"/>
      <c r="AC69" s="25"/>
      <c r="AD69" s="25"/>
      <c r="AE69" s="25"/>
      <c r="AF69" s="25"/>
      <c r="AG69" s="25"/>
      <c r="AH69" s="36"/>
      <c r="AI69" s="30"/>
      <c r="AJ69" s="30" t="s">
        <v>82</v>
      </c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/>
      <c r="EL69" s="30"/>
      <c r="EM69" s="30"/>
      <c r="EN69" s="30"/>
      <c r="EO69" s="30"/>
      <c r="EP69" s="30"/>
      <c r="EQ69" s="30"/>
      <c r="ER69" s="30"/>
      <c r="ES69" s="30"/>
      <c r="ET69" s="30"/>
      <c r="EU69" s="30"/>
      <c r="EV69" s="30"/>
      <c r="EW69" s="30"/>
      <c r="EX69" s="30"/>
      <c r="EY69" s="30"/>
      <c r="EZ69" s="30"/>
      <c r="FA69" s="30"/>
      <c r="FB69" s="30"/>
      <c r="FC69" s="30"/>
      <c r="FD69" s="30"/>
      <c r="FE69" s="30"/>
      <c r="FF69" s="30"/>
      <c r="FG69" s="30"/>
      <c r="FH69" s="30"/>
      <c r="FI69" s="30"/>
      <c r="FJ69" s="30"/>
      <c r="FK69" s="30"/>
      <c r="FL69" s="30"/>
      <c r="FM69" s="30"/>
      <c r="FN69" s="30"/>
      <c r="FO69" s="30"/>
      <c r="FP69" s="30"/>
      <c r="FQ69" s="30"/>
    </row>
    <row r="70" spans="1:173" ht="150.75" customHeight="1">
      <c r="A70" s="38">
        <v>22</v>
      </c>
      <c r="B70" s="102" t="s">
        <v>83</v>
      </c>
      <c r="C70" s="24">
        <f>1.15</f>
        <v>1.1499999999999999</v>
      </c>
      <c r="D70" s="103"/>
      <c r="E70" s="103">
        <f>121697.42*1.015*1.2*1.07*1.053*1.048*1.046*1.046*1.046*1.046+478.387</f>
        <v>210000.00015959024</v>
      </c>
      <c r="F70" s="104"/>
      <c r="G70" s="105"/>
      <c r="H70" s="106"/>
      <c r="I70" s="104"/>
      <c r="J70" s="107"/>
      <c r="K70" s="105"/>
      <c r="L70" s="103"/>
      <c r="M70" s="104"/>
      <c r="N70" s="108"/>
      <c r="O70" s="109"/>
      <c r="P70" s="104"/>
      <c r="Q70" s="104"/>
      <c r="R70" s="104"/>
      <c r="S70" s="104"/>
      <c r="T70" s="110"/>
      <c r="U70" s="104"/>
      <c r="V70" s="104"/>
      <c r="W70" s="111"/>
      <c r="X70" s="104"/>
      <c r="Y70" s="104"/>
      <c r="Z70" s="104"/>
      <c r="AA70" s="28"/>
      <c r="AB70" s="47"/>
      <c r="AC70" s="48"/>
      <c r="AD70" s="104"/>
      <c r="AE70" s="28">
        <f>C70</f>
        <v>1.1499999999999999</v>
      </c>
      <c r="AF70" s="47">
        <f>E70</f>
        <v>210000.00015959024</v>
      </c>
      <c r="AG70" s="48">
        <f>AF70</f>
        <v>210000.00015959024</v>
      </c>
      <c r="AH70" s="112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/>
      <c r="EM70" s="30"/>
      <c r="EN70" s="30"/>
      <c r="EO70" s="30"/>
      <c r="EP70" s="30"/>
      <c r="EQ70" s="30"/>
      <c r="ER70" s="30"/>
      <c r="ES70" s="30"/>
      <c r="ET70" s="30"/>
      <c r="EU70" s="30"/>
      <c r="EV70" s="30"/>
      <c r="EW70" s="30"/>
      <c r="EX70" s="30"/>
      <c r="EY70" s="30"/>
      <c r="EZ70" s="30"/>
      <c r="FA70" s="30"/>
      <c r="FB70" s="30"/>
      <c r="FC70" s="30"/>
      <c r="FD70" s="30"/>
      <c r="FE70" s="30"/>
      <c r="FF70" s="30"/>
      <c r="FG70" s="30"/>
      <c r="FH70" s="30"/>
      <c r="FI70" s="30"/>
      <c r="FJ70" s="30"/>
      <c r="FK70" s="30"/>
      <c r="FL70" s="30"/>
      <c r="FM70" s="30"/>
      <c r="FN70" s="30"/>
      <c r="FO70" s="30"/>
      <c r="FP70" s="30"/>
      <c r="FQ70" s="30"/>
    </row>
    <row r="71" spans="1:173" ht="98.25" customHeight="1">
      <c r="A71" s="15" t="s">
        <v>26</v>
      </c>
      <c r="B71" s="136" t="s">
        <v>84</v>
      </c>
      <c r="C71" s="136"/>
      <c r="D71" s="136"/>
      <c r="E71" s="136"/>
      <c r="F71" s="136"/>
      <c r="G71" s="136"/>
      <c r="H71" s="136"/>
      <c r="I71" s="136"/>
      <c r="J71" s="136"/>
      <c r="K71" s="136"/>
      <c r="L71" s="136"/>
      <c r="M71" s="136"/>
      <c r="N71" s="136"/>
      <c r="O71" s="136"/>
      <c r="P71" s="136"/>
      <c r="Q71" s="136"/>
      <c r="R71" s="136"/>
      <c r="S71" s="136"/>
      <c r="T71" s="136"/>
      <c r="U71" s="136"/>
      <c r="V71" s="136"/>
      <c r="W71" s="136"/>
      <c r="X71" s="136"/>
      <c r="Y71" s="136"/>
      <c r="Z71" s="136"/>
      <c r="AA71" s="136"/>
      <c r="AB71" s="136"/>
      <c r="AC71" s="136"/>
      <c r="AD71" s="136"/>
      <c r="AE71" s="136"/>
      <c r="AF71" s="136"/>
      <c r="AG71" s="136"/>
      <c r="AH71" s="136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  <c r="DU71" s="30"/>
      <c r="DV71" s="30"/>
      <c r="DW71" s="30"/>
      <c r="DX71" s="30"/>
      <c r="DY71" s="30"/>
      <c r="DZ71" s="30"/>
      <c r="EA71" s="30"/>
      <c r="EB71" s="30"/>
      <c r="EC71" s="30"/>
      <c r="ED71" s="30"/>
      <c r="EE71" s="30"/>
      <c r="EF71" s="30"/>
      <c r="EG71" s="30"/>
      <c r="EH71" s="30"/>
      <c r="EI71" s="30"/>
      <c r="EJ71" s="30"/>
      <c r="EK71" s="30"/>
      <c r="EL71" s="30"/>
      <c r="EM71" s="30"/>
      <c r="EN71" s="30"/>
      <c r="EO71" s="30"/>
      <c r="EP71" s="30"/>
      <c r="EQ71" s="30"/>
      <c r="ER71" s="30"/>
      <c r="ES71" s="30"/>
      <c r="ET71" s="30"/>
      <c r="EU71" s="30"/>
      <c r="EV71" s="30"/>
      <c r="EW71" s="30"/>
      <c r="EX71" s="30"/>
      <c r="EY71" s="30"/>
      <c r="EZ71" s="30"/>
      <c r="FA71" s="30"/>
      <c r="FB71" s="30"/>
      <c r="FC71" s="30"/>
      <c r="FD71" s="30"/>
      <c r="FE71" s="30"/>
      <c r="FF71" s="30"/>
      <c r="FG71" s="30"/>
      <c r="FH71" s="30"/>
      <c r="FI71" s="30"/>
      <c r="FJ71" s="30"/>
      <c r="FK71" s="30"/>
      <c r="FL71" s="30"/>
      <c r="FM71" s="30"/>
      <c r="FN71" s="30"/>
      <c r="FO71" s="30"/>
      <c r="FP71" s="30"/>
      <c r="FQ71" s="30"/>
    </row>
    <row r="72" spans="1:173" ht="76.5" customHeight="1">
      <c r="A72" s="16"/>
      <c r="B72" s="17" t="s">
        <v>85</v>
      </c>
      <c r="C72" s="18">
        <f>SUM(C74:C101)</f>
        <v>64.800000000000011</v>
      </c>
      <c r="D72" s="18"/>
      <c r="E72" s="18">
        <f>SUM(E74:E101)+0.0837</f>
        <v>287757.10000000003</v>
      </c>
      <c r="F72" s="18">
        <f>SUM(F76:F101)</f>
        <v>29.700000000000003</v>
      </c>
      <c r="G72" s="18">
        <f>SUM(G76:G101)+0.0837</f>
        <v>121337.5</v>
      </c>
      <c r="H72" s="18">
        <f>SUM(H76:H101)+0.0837</f>
        <v>121337.5</v>
      </c>
      <c r="I72" s="18"/>
      <c r="J72" s="18">
        <f>SUM(J74:J101)</f>
        <v>15.5</v>
      </c>
      <c r="K72" s="18">
        <f>SUM(K74:K101)</f>
        <v>71215.799999999988</v>
      </c>
      <c r="L72" s="26">
        <f>SUM(L74:L101)</f>
        <v>71215.799999999988</v>
      </c>
      <c r="M72" s="18">
        <f>SUM(M74:M101)</f>
        <v>0</v>
      </c>
      <c r="N72" s="18"/>
      <c r="O72" s="18">
        <f>SUM(O74:O101)</f>
        <v>8.5</v>
      </c>
      <c r="P72" s="18">
        <f>SUM(P74:P101)</f>
        <v>36203.800000000003</v>
      </c>
      <c r="Q72" s="26">
        <f>SUM(Q74:Q101)</f>
        <v>36203.800000000003</v>
      </c>
      <c r="R72" s="26"/>
      <c r="S72" s="18">
        <f>SUM(S74:S101)</f>
        <v>11.100000000000001</v>
      </c>
      <c r="T72" s="18">
        <f>SUM(T74:T101)</f>
        <v>59000</v>
      </c>
      <c r="U72" s="26">
        <f>SUM(U74:U101)</f>
        <v>59000</v>
      </c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4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  <c r="DU72" s="30"/>
      <c r="DV72" s="30"/>
      <c r="DW72" s="30"/>
      <c r="DX72" s="30"/>
      <c r="DY72" s="30"/>
      <c r="DZ72" s="30"/>
      <c r="EA72" s="30"/>
      <c r="EB72" s="30"/>
      <c r="EC72" s="30"/>
      <c r="ED72" s="30"/>
      <c r="EE72" s="30"/>
      <c r="EF72" s="30"/>
      <c r="EG72" s="30"/>
      <c r="EH72" s="30"/>
      <c r="EI72" s="30"/>
      <c r="EJ72" s="30"/>
      <c r="EK72" s="30"/>
      <c r="EL72" s="30"/>
      <c r="EM72" s="30"/>
      <c r="EN72" s="30"/>
      <c r="EO72" s="30"/>
      <c r="EP72" s="30"/>
      <c r="EQ72" s="30"/>
      <c r="ER72" s="30"/>
      <c r="ES72" s="30"/>
      <c r="ET72" s="30"/>
      <c r="EU72" s="30"/>
      <c r="EV72" s="30"/>
      <c r="EW72" s="30"/>
      <c r="EX72" s="30"/>
      <c r="EY72" s="30"/>
      <c r="EZ72" s="30"/>
      <c r="FA72" s="30"/>
      <c r="FB72" s="30"/>
      <c r="FC72" s="30"/>
      <c r="FD72" s="30"/>
      <c r="FE72" s="30"/>
      <c r="FF72" s="30"/>
      <c r="FG72" s="30"/>
      <c r="FH72" s="30"/>
      <c r="FI72" s="30"/>
      <c r="FJ72" s="30"/>
      <c r="FK72" s="30"/>
      <c r="FL72" s="30"/>
      <c r="FM72" s="30"/>
      <c r="FN72" s="30"/>
      <c r="FO72" s="30"/>
      <c r="FP72" s="30"/>
      <c r="FQ72" s="30"/>
    </row>
    <row r="73" spans="1:173" ht="92.25" customHeight="1">
      <c r="A73" s="134" t="s">
        <v>27</v>
      </c>
      <c r="B73" s="134"/>
      <c r="C73" s="25"/>
      <c r="D73" s="25"/>
      <c r="E73" s="18"/>
      <c r="F73" s="25"/>
      <c r="G73" s="26"/>
      <c r="H73" s="26"/>
      <c r="I73" s="25"/>
      <c r="J73" s="25"/>
      <c r="K73" s="25"/>
      <c r="L73" s="25"/>
      <c r="M73" s="25"/>
      <c r="N73" s="25"/>
      <c r="O73" s="25"/>
      <c r="P73" s="26"/>
      <c r="Q73" s="26"/>
      <c r="R73" s="26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6"/>
    </row>
    <row r="74" spans="1:173" ht="122.25" customHeight="1">
      <c r="A74" s="38">
        <v>1</v>
      </c>
      <c r="B74" s="49" t="s">
        <v>86</v>
      </c>
      <c r="C74" s="108">
        <v>2.8</v>
      </c>
      <c r="D74" s="18"/>
      <c r="E74" s="26">
        <v>13203.8</v>
      </c>
      <c r="F74" s="108"/>
      <c r="G74" s="18"/>
      <c r="H74" s="26"/>
      <c r="I74" s="25"/>
      <c r="J74" s="25"/>
      <c r="K74" s="18"/>
      <c r="L74" s="26"/>
      <c r="M74" s="26"/>
      <c r="N74" s="26"/>
      <c r="O74" s="25">
        <f>C74</f>
        <v>2.8</v>
      </c>
      <c r="P74" s="26">
        <f>E74</f>
        <v>13203.8</v>
      </c>
      <c r="Q74" s="26">
        <f>P74</f>
        <v>13203.8</v>
      </c>
      <c r="R74" s="26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6"/>
    </row>
    <row r="75" spans="1:173" ht="66.75" customHeight="1">
      <c r="A75" s="134" t="s">
        <v>35</v>
      </c>
      <c r="B75" s="134"/>
      <c r="C75" s="25"/>
      <c r="D75" s="25"/>
      <c r="E75" s="54"/>
      <c r="F75" s="25"/>
      <c r="G75" s="26"/>
      <c r="H75" s="26"/>
      <c r="I75" s="25"/>
      <c r="J75" s="25"/>
      <c r="K75" s="27"/>
      <c r="L75" s="25"/>
      <c r="M75" s="25"/>
      <c r="N75" s="25"/>
      <c r="O75" s="25"/>
      <c r="P75" s="26"/>
      <c r="Q75" s="26"/>
      <c r="R75" s="26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6"/>
    </row>
    <row r="76" spans="1:173" ht="121.5" customHeight="1">
      <c r="A76" s="38">
        <v>2</v>
      </c>
      <c r="B76" s="49" t="s">
        <v>87</v>
      </c>
      <c r="C76" s="108">
        <v>2.9</v>
      </c>
      <c r="D76" s="18"/>
      <c r="E76" s="26">
        <v>15299.55708</v>
      </c>
      <c r="F76" s="108">
        <f>C76</f>
        <v>2.9</v>
      </c>
      <c r="G76" s="18">
        <f>E76</f>
        <v>15299.55708</v>
      </c>
      <c r="H76" s="26">
        <f>G76</f>
        <v>15299.55708</v>
      </c>
      <c r="I76" s="25"/>
      <c r="J76" s="25"/>
      <c r="K76" s="18"/>
      <c r="L76" s="26"/>
      <c r="M76" s="26"/>
      <c r="N76" s="26"/>
      <c r="O76" s="25"/>
      <c r="P76" s="26"/>
      <c r="Q76" s="26"/>
      <c r="R76" s="26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6"/>
    </row>
    <row r="77" spans="1:173" ht="135.75" customHeight="1">
      <c r="A77" s="38">
        <v>3</v>
      </c>
      <c r="B77" s="102" t="s">
        <v>88</v>
      </c>
      <c r="C77" s="108">
        <v>4.4000000000000004</v>
      </c>
      <c r="D77" s="18"/>
      <c r="E77" s="26">
        <v>13167.78347</v>
      </c>
      <c r="F77" s="108">
        <f>C77</f>
        <v>4.4000000000000004</v>
      </c>
      <c r="G77" s="18">
        <f>E77</f>
        <v>13167.78347</v>
      </c>
      <c r="H77" s="26">
        <f>G77</f>
        <v>13167.78347</v>
      </c>
      <c r="I77" s="25"/>
      <c r="J77" s="25"/>
      <c r="K77" s="18"/>
      <c r="L77" s="26"/>
      <c r="M77" s="26"/>
      <c r="N77" s="26"/>
      <c r="O77" s="25"/>
      <c r="P77" s="26"/>
      <c r="Q77" s="26"/>
      <c r="R77" s="26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6"/>
    </row>
    <row r="78" spans="1:173" ht="144.75" customHeight="1">
      <c r="A78" s="38">
        <v>4</v>
      </c>
      <c r="B78" s="23" t="s">
        <v>89</v>
      </c>
      <c r="C78" s="108">
        <f>0.5+0.7+5.6</f>
        <v>6.8</v>
      </c>
      <c r="D78" s="18"/>
      <c r="E78" s="26">
        <f>46291.647*0.99</f>
        <v>45828.730529999993</v>
      </c>
      <c r="F78" s="108"/>
      <c r="G78" s="18"/>
      <c r="H78" s="26"/>
      <c r="I78" s="25"/>
      <c r="J78" s="25">
        <f>C78</f>
        <v>6.8</v>
      </c>
      <c r="K78" s="18">
        <f>E78</f>
        <v>45828.730529999993</v>
      </c>
      <c r="L78" s="26">
        <f>K78</f>
        <v>45828.730529999993</v>
      </c>
      <c r="M78" s="26"/>
      <c r="N78" s="26"/>
      <c r="O78" s="108"/>
      <c r="P78" s="18"/>
      <c r="Q78" s="26"/>
      <c r="R78" s="26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6"/>
    </row>
    <row r="79" spans="1:173" ht="90" customHeight="1">
      <c r="A79" s="134" t="s">
        <v>47</v>
      </c>
      <c r="B79" s="134"/>
      <c r="C79" s="108"/>
      <c r="D79" s="117"/>
      <c r="E79" s="118"/>
      <c r="F79" s="25"/>
      <c r="G79" s="26"/>
      <c r="H79" s="26"/>
      <c r="I79" s="25"/>
      <c r="J79" s="25"/>
      <c r="K79" s="18"/>
      <c r="L79" s="26"/>
      <c r="M79" s="26"/>
      <c r="N79" s="26"/>
      <c r="O79" s="25"/>
      <c r="P79" s="18"/>
      <c r="Q79" s="26"/>
      <c r="R79" s="26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6"/>
    </row>
    <row r="80" spans="1:173" ht="153.75" customHeight="1">
      <c r="A80" s="119">
        <v>5</v>
      </c>
      <c r="B80" s="23" t="s">
        <v>90</v>
      </c>
      <c r="C80" s="25">
        <v>6.3</v>
      </c>
      <c r="D80" s="120"/>
      <c r="E80" s="26">
        <v>25131.327389999999</v>
      </c>
      <c r="F80" s="25">
        <f>C80</f>
        <v>6.3</v>
      </c>
      <c r="G80" s="18">
        <f>E80</f>
        <v>25131.327389999999</v>
      </c>
      <c r="H80" s="26">
        <f>G80</f>
        <v>25131.327389999999</v>
      </c>
      <c r="I80" s="25"/>
      <c r="J80" s="25"/>
      <c r="K80" s="18"/>
      <c r="L80" s="26"/>
      <c r="M80" s="26"/>
      <c r="N80" s="26"/>
      <c r="O80" s="25"/>
      <c r="P80" s="18"/>
      <c r="Q80" s="26"/>
      <c r="R80" s="26"/>
      <c r="S80" s="115"/>
      <c r="T80" s="115"/>
      <c r="U80" s="115"/>
      <c r="V80" s="115"/>
      <c r="W80" s="115"/>
      <c r="X80" s="115" t="s">
        <v>91</v>
      </c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</row>
    <row r="81" spans="1:173" ht="129" customHeight="1">
      <c r="A81" s="81">
        <v>6</v>
      </c>
      <c r="B81" s="23" t="s">
        <v>92</v>
      </c>
      <c r="C81" s="80">
        <f>3+0.9</f>
        <v>3.9</v>
      </c>
      <c r="D81" s="120"/>
      <c r="E81" s="26">
        <f>3708.353*0.99</f>
        <v>3671.2694700000002</v>
      </c>
      <c r="F81" s="80"/>
      <c r="G81" s="18"/>
      <c r="H81" s="26"/>
      <c r="I81" s="25"/>
      <c r="J81" s="25">
        <f>C81</f>
        <v>3.9</v>
      </c>
      <c r="K81" s="18">
        <f>E81</f>
        <v>3671.2694700000002</v>
      </c>
      <c r="L81" s="26">
        <f>K81</f>
        <v>3671.2694700000002</v>
      </c>
      <c r="M81" s="26"/>
      <c r="N81" s="26"/>
      <c r="O81" s="25"/>
      <c r="P81" s="18"/>
      <c r="Q81" s="26"/>
      <c r="R81" s="26"/>
      <c r="S81" s="115"/>
      <c r="T81" s="115"/>
      <c r="U81" s="115" t="s">
        <v>41</v>
      </c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6"/>
    </row>
    <row r="82" spans="1:173" ht="189" customHeight="1">
      <c r="A82" s="81">
        <v>7</v>
      </c>
      <c r="B82" s="23" t="s">
        <v>93</v>
      </c>
      <c r="C82" s="80">
        <v>7.9</v>
      </c>
      <c r="D82" s="120"/>
      <c r="E82" s="26">
        <v>39900</v>
      </c>
      <c r="F82" s="80"/>
      <c r="G82" s="18"/>
      <c r="H82" s="26"/>
      <c r="I82" s="25"/>
      <c r="J82" s="25"/>
      <c r="K82" s="18"/>
      <c r="L82" s="26"/>
      <c r="M82" s="26"/>
      <c r="N82" s="26"/>
      <c r="O82" s="25"/>
      <c r="P82" s="121"/>
      <c r="Q82" s="26"/>
      <c r="R82" s="26"/>
      <c r="S82" s="25">
        <f>C82</f>
        <v>7.9</v>
      </c>
      <c r="T82" s="18">
        <f>E82</f>
        <v>39900</v>
      </c>
      <c r="U82" s="26">
        <f>T82</f>
        <v>39900</v>
      </c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6"/>
    </row>
    <row r="83" spans="1:173" ht="78" customHeight="1">
      <c r="A83" s="134" t="s">
        <v>48</v>
      </c>
      <c r="B83" s="134"/>
      <c r="C83" s="108"/>
      <c r="D83" s="120"/>
      <c r="E83" s="18"/>
      <c r="F83" s="25"/>
      <c r="G83" s="26"/>
      <c r="H83" s="26"/>
      <c r="I83" s="25"/>
      <c r="J83" s="25"/>
      <c r="K83" s="18" t="s">
        <v>37</v>
      </c>
      <c r="L83" s="26"/>
      <c r="M83" s="26"/>
      <c r="N83" s="26"/>
      <c r="O83" s="25"/>
      <c r="P83" s="18"/>
      <c r="Q83" s="26"/>
      <c r="R83" s="26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6"/>
    </row>
    <row r="84" spans="1:173" ht="153.75" customHeight="1">
      <c r="A84" s="38">
        <v>8</v>
      </c>
      <c r="B84" s="49" t="s">
        <v>94</v>
      </c>
      <c r="C84" s="108">
        <v>3.2</v>
      </c>
      <c r="D84" s="120"/>
      <c r="E84" s="26">
        <v>19100</v>
      </c>
      <c r="F84" s="108"/>
      <c r="G84" s="18"/>
      <c r="H84" s="26"/>
      <c r="I84" s="25"/>
      <c r="J84" s="25"/>
      <c r="K84" s="18"/>
      <c r="L84" s="26"/>
      <c r="M84" s="26"/>
      <c r="N84" s="26"/>
      <c r="O84" s="25"/>
      <c r="P84" s="18"/>
      <c r="Q84" s="26"/>
      <c r="R84" s="26"/>
      <c r="S84" s="25">
        <f>C84</f>
        <v>3.2</v>
      </c>
      <c r="T84" s="18">
        <f>E84</f>
        <v>19100</v>
      </c>
      <c r="U84" s="26">
        <f>T84</f>
        <v>19100</v>
      </c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6"/>
    </row>
    <row r="85" spans="1:173" ht="59.25" customHeight="1">
      <c r="A85" s="134" t="s">
        <v>57</v>
      </c>
      <c r="B85" s="134"/>
      <c r="C85" s="108"/>
      <c r="D85" s="120"/>
      <c r="E85" s="18"/>
      <c r="F85" s="25"/>
      <c r="G85" s="26"/>
      <c r="H85" s="26"/>
      <c r="I85" s="25"/>
      <c r="J85" s="25"/>
      <c r="K85" s="18" t="s">
        <v>37</v>
      </c>
      <c r="L85" s="26"/>
      <c r="M85" s="26"/>
      <c r="N85" s="26"/>
      <c r="O85" s="25"/>
      <c r="P85" s="18"/>
      <c r="Q85" s="26"/>
      <c r="R85" s="26"/>
      <c r="S85" s="115"/>
      <c r="T85" s="115"/>
      <c r="U85" s="115"/>
      <c r="V85" s="115" t="s">
        <v>37</v>
      </c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6"/>
    </row>
    <row r="86" spans="1:173" ht="125.25" customHeight="1">
      <c r="A86" s="38">
        <v>9</v>
      </c>
      <c r="B86" s="23" t="s">
        <v>95</v>
      </c>
      <c r="C86" s="80">
        <v>2.6</v>
      </c>
      <c r="D86" s="120"/>
      <c r="E86" s="26">
        <v>11754.62516</v>
      </c>
      <c r="F86" s="80">
        <f>C86</f>
        <v>2.6</v>
      </c>
      <c r="G86" s="18">
        <f>E86</f>
        <v>11754.62516</v>
      </c>
      <c r="H86" s="26">
        <f>G86</f>
        <v>11754.62516</v>
      </c>
      <c r="I86" s="25"/>
      <c r="J86" s="25"/>
      <c r="K86" s="18"/>
      <c r="L86" s="26"/>
      <c r="M86" s="26"/>
      <c r="N86" s="26"/>
      <c r="O86" s="25"/>
      <c r="P86" s="18"/>
      <c r="Q86" s="26"/>
      <c r="R86" s="26"/>
      <c r="S86" s="115"/>
      <c r="T86" s="115"/>
      <c r="U86" s="115"/>
      <c r="V86" s="115" t="s">
        <v>41</v>
      </c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6"/>
    </row>
    <row r="87" spans="1:173" ht="61.5" customHeight="1">
      <c r="A87" s="134" t="s">
        <v>59</v>
      </c>
      <c r="B87" s="134"/>
      <c r="C87" s="108"/>
      <c r="D87" s="118"/>
      <c r="E87" s="118"/>
      <c r="F87" s="25"/>
      <c r="G87" s="26"/>
      <c r="H87" s="26"/>
      <c r="I87" s="25"/>
      <c r="J87" s="25"/>
      <c r="K87" s="18"/>
      <c r="L87" s="26"/>
      <c r="M87" s="26"/>
      <c r="N87" s="26"/>
      <c r="O87" s="25"/>
      <c r="P87" s="18"/>
      <c r="Q87" s="26"/>
      <c r="R87" s="26"/>
      <c r="S87" s="115"/>
      <c r="T87" s="115"/>
      <c r="U87" s="115"/>
      <c r="V87" s="115" t="s">
        <v>91</v>
      </c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6"/>
    </row>
    <row r="88" spans="1:173" ht="96" customHeight="1">
      <c r="A88" s="38">
        <v>10</v>
      </c>
      <c r="B88" s="49" t="s">
        <v>96</v>
      </c>
      <c r="C88" s="108">
        <v>0.5</v>
      </c>
      <c r="D88" s="118"/>
      <c r="E88" s="26">
        <v>2659.8161700000001</v>
      </c>
      <c r="F88" s="108">
        <f>C88</f>
        <v>0.5</v>
      </c>
      <c r="G88" s="18">
        <f>E88</f>
        <v>2659.8161700000001</v>
      </c>
      <c r="H88" s="26">
        <f>G88</f>
        <v>2659.8161700000001</v>
      </c>
      <c r="I88" s="25"/>
      <c r="J88" s="25"/>
      <c r="K88" s="18"/>
      <c r="L88" s="26"/>
      <c r="M88" s="26"/>
      <c r="N88" s="26"/>
      <c r="O88" s="25"/>
      <c r="P88" s="18"/>
      <c r="Q88" s="26"/>
      <c r="R88" s="26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6"/>
    </row>
    <row r="89" spans="1:173" ht="120" customHeight="1">
      <c r="A89" s="38">
        <v>11</v>
      </c>
      <c r="B89" s="23" t="s">
        <v>97</v>
      </c>
      <c r="C89" s="80">
        <v>4.8</v>
      </c>
      <c r="D89" s="118"/>
      <c r="E89" s="26">
        <v>21715.8</v>
      </c>
      <c r="F89" s="80"/>
      <c r="G89" s="18"/>
      <c r="H89" s="26"/>
      <c r="I89" s="25"/>
      <c r="J89" s="25">
        <f>C89</f>
        <v>4.8</v>
      </c>
      <c r="K89" s="18">
        <f>L89</f>
        <v>21715.8</v>
      </c>
      <c r="L89" s="26">
        <f>E89</f>
        <v>21715.8</v>
      </c>
      <c r="M89" s="26"/>
      <c r="N89" s="26"/>
      <c r="O89" s="25"/>
      <c r="P89" s="18"/>
      <c r="Q89" s="26"/>
      <c r="R89" s="26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6"/>
    </row>
    <row r="90" spans="1:173" ht="63" customHeight="1">
      <c r="A90" s="134" t="s">
        <v>60</v>
      </c>
      <c r="B90" s="134"/>
      <c r="C90" s="108"/>
      <c r="D90" s="118"/>
      <c r="E90" s="118"/>
      <c r="F90" s="123"/>
      <c r="G90" s="124"/>
      <c r="H90" s="124"/>
      <c r="I90" s="123"/>
      <c r="J90" s="25"/>
      <c r="K90" s="18"/>
      <c r="L90" s="26"/>
      <c r="M90" s="26"/>
      <c r="N90" s="26"/>
      <c r="O90" s="25"/>
      <c r="P90" s="18"/>
      <c r="Q90" s="26"/>
      <c r="R90" s="26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6"/>
      <c r="AI90" s="122"/>
      <c r="AJ90" s="122"/>
      <c r="AK90" s="122"/>
      <c r="AL90" s="122"/>
      <c r="AM90" s="122"/>
      <c r="AN90" s="122"/>
      <c r="AO90" s="122"/>
      <c r="AP90" s="122"/>
      <c r="AQ90" s="122"/>
      <c r="AR90" s="122"/>
      <c r="AS90" s="122"/>
      <c r="AT90" s="122"/>
      <c r="AU90" s="122"/>
      <c r="AV90" s="122"/>
      <c r="AW90" s="122"/>
      <c r="AX90" s="122"/>
      <c r="AY90" s="122"/>
      <c r="AZ90" s="122"/>
      <c r="BA90" s="122"/>
      <c r="BB90" s="122"/>
      <c r="BC90" s="122"/>
      <c r="BD90" s="122"/>
      <c r="BE90" s="122"/>
      <c r="BF90" s="122"/>
      <c r="BG90" s="122"/>
      <c r="BH90" s="122"/>
      <c r="BI90" s="122"/>
      <c r="BJ90" s="122"/>
      <c r="BK90" s="122"/>
      <c r="BL90" s="122"/>
      <c r="BM90" s="122"/>
      <c r="BN90" s="122"/>
      <c r="BO90" s="122"/>
      <c r="BP90" s="122"/>
      <c r="BQ90" s="122"/>
      <c r="BR90" s="122"/>
      <c r="BS90" s="122"/>
      <c r="BT90" s="122"/>
      <c r="BU90" s="122"/>
      <c r="BV90" s="122"/>
      <c r="BW90" s="122"/>
      <c r="BX90" s="122"/>
      <c r="BY90" s="122"/>
      <c r="BZ90" s="122"/>
      <c r="CA90" s="122"/>
      <c r="CB90" s="122"/>
      <c r="CC90" s="122"/>
      <c r="CD90" s="122"/>
      <c r="CE90" s="122"/>
      <c r="CF90" s="122"/>
      <c r="CG90" s="122"/>
      <c r="CH90" s="122"/>
      <c r="CI90" s="122"/>
      <c r="CJ90" s="122"/>
      <c r="CK90" s="122"/>
      <c r="CL90" s="122"/>
      <c r="CM90" s="122"/>
      <c r="CN90" s="122"/>
      <c r="CO90" s="122"/>
      <c r="CP90" s="122"/>
      <c r="CQ90" s="122"/>
      <c r="CR90" s="122"/>
      <c r="CS90" s="122"/>
      <c r="CT90" s="122"/>
      <c r="CU90" s="122"/>
      <c r="CV90" s="122"/>
      <c r="CW90" s="122"/>
      <c r="CX90" s="122"/>
      <c r="CY90" s="122"/>
      <c r="CZ90" s="122"/>
      <c r="DA90" s="122"/>
      <c r="DB90" s="122"/>
      <c r="DC90" s="122"/>
      <c r="DD90" s="122"/>
      <c r="DE90" s="122"/>
      <c r="DF90" s="122"/>
      <c r="DG90" s="122"/>
      <c r="DH90" s="122"/>
      <c r="DI90" s="122"/>
      <c r="DJ90" s="122"/>
      <c r="DK90" s="122"/>
      <c r="DL90" s="122"/>
      <c r="DM90" s="122"/>
      <c r="DN90" s="122"/>
      <c r="DO90" s="122"/>
      <c r="DP90" s="122"/>
      <c r="DQ90" s="122"/>
      <c r="DR90" s="122"/>
      <c r="DS90" s="122"/>
      <c r="DT90" s="122"/>
      <c r="DU90" s="122"/>
      <c r="DV90" s="122"/>
      <c r="DW90" s="122"/>
      <c r="DX90" s="122"/>
      <c r="DY90" s="122"/>
      <c r="DZ90" s="122"/>
      <c r="EA90" s="122"/>
      <c r="EB90" s="122"/>
      <c r="EC90" s="122"/>
      <c r="ED90" s="122"/>
      <c r="EE90" s="122"/>
      <c r="EF90" s="122"/>
      <c r="EG90" s="122"/>
      <c r="EH90" s="122"/>
      <c r="EI90" s="122"/>
      <c r="EJ90" s="122"/>
      <c r="EK90" s="122"/>
      <c r="EL90" s="122"/>
      <c r="EM90" s="122"/>
      <c r="EN90" s="122"/>
      <c r="EO90" s="122"/>
      <c r="EP90" s="122"/>
      <c r="EQ90" s="122"/>
      <c r="ER90" s="122"/>
      <c r="ES90" s="122"/>
      <c r="ET90" s="122"/>
      <c r="EU90" s="122"/>
      <c r="EV90" s="122"/>
      <c r="EW90" s="122"/>
      <c r="EX90" s="122"/>
      <c r="EY90" s="122"/>
      <c r="EZ90" s="122"/>
      <c r="FA90" s="122"/>
      <c r="FB90" s="122"/>
      <c r="FC90" s="122"/>
      <c r="FD90" s="122"/>
      <c r="FE90" s="122"/>
      <c r="FF90" s="122"/>
      <c r="FG90" s="122"/>
      <c r="FH90" s="122"/>
      <c r="FI90" s="122"/>
      <c r="FJ90" s="122"/>
      <c r="FK90" s="122"/>
      <c r="FL90" s="122"/>
      <c r="FM90" s="122"/>
      <c r="FN90" s="122"/>
      <c r="FO90" s="122"/>
      <c r="FP90" s="122"/>
      <c r="FQ90" s="122"/>
    </row>
    <row r="91" spans="1:173" ht="99.75" customHeight="1">
      <c r="A91" s="38">
        <v>12</v>
      </c>
      <c r="B91" s="23" t="s">
        <v>98</v>
      </c>
      <c r="C91" s="80">
        <v>3.2</v>
      </c>
      <c r="D91" s="118"/>
      <c r="E91" s="26">
        <v>14149.83273</v>
      </c>
      <c r="F91" s="80">
        <f>C91</f>
        <v>3.2</v>
      </c>
      <c r="G91" s="18">
        <f>E91</f>
        <v>14149.83273</v>
      </c>
      <c r="H91" s="26">
        <f>G91</f>
        <v>14149.83273</v>
      </c>
      <c r="I91" s="123"/>
      <c r="J91" s="25"/>
      <c r="K91" s="18"/>
      <c r="L91" s="26"/>
      <c r="M91" s="26"/>
      <c r="N91" s="26"/>
      <c r="O91" s="25"/>
      <c r="P91" s="18"/>
      <c r="Q91" s="26"/>
      <c r="R91" s="26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6"/>
      <c r="AI91" s="122"/>
      <c r="AJ91" s="122"/>
      <c r="AK91" s="122"/>
      <c r="AL91" s="122"/>
      <c r="AM91" s="122"/>
      <c r="AN91" s="122"/>
      <c r="AO91" s="122"/>
      <c r="AP91" s="122"/>
      <c r="AQ91" s="122"/>
      <c r="AR91" s="122"/>
      <c r="AS91" s="122"/>
      <c r="AT91" s="122"/>
      <c r="AU91" s="122"/>
      <c r="AV91" s="122"/>
      <c r="AW91" s="122"/>
      <c r="AX91" s="122"/>
      <c r="AY91" s="122"/>
      <c r="AZ91" s="122"/>
      <c r="BA91" s="122"/>
      <c r="BB91" s="122"/>
      <c r="BC91" s="122"/>
      <c r="BD91" s="122"/>
      <c r="BE91" s="122"/>
      <c r="BF91" s="122"/>
      <c r="BG91" s="122"/>
      <c r="BH91" s="122"/>
      <c r="BI91" s="122"/>
      <c r="BJ91" s="122"/>
      <c r="BK91" s="122"/>
      <c r="BL91" s="122"/>
      <c r="BM91" s="122"/>
      <c r="BN91" s="122"/>
      <c r="BO91" s="122"/>
      <c r="BP91" s="122"/>
      <c r="BQ91" s="122"/>
      <c r="BR91" s="122"/>
      <c r="BS91" s="122"/>
      <c r="BT91" s="122"/>
      <c r="BU91" s="122"/>
      <c r="BV91" s="122"/>
      <c r="BW91" s="122"/>
      <c r="BX91" s="122"/>
      <c r="BY91" s="122"/>
      <c r="BZ91" s="122"/>
      <c r="CA91" s="122"/>
      <c r="CB91" s="122"/>
      <c r="CC91" s="122"/>
      <c r="CD91" s="122"/>
      <c r="CE91" s="122"/>
      <c r="CF91" s="122"/>
      <c r="CG91" s="122"/>
      <c r="CH91" s="122"/>
      <c r="CI91" s="122"/>
      <c r="CJ91" s="122"/>
      <c r="CK91" s="122"/>
      <c r="CL91" s="122"/>
      <c r="CM91" s="122"/>
      <c r="CN91" s="122"/>
      <c r="CO91" s="122"/>
      <c r="CP91" s="122"/>
      <c r="CQ91" s="122"/>
      <c r="CR91" s="122"/>
      <c r="CS91" s="122"/>
      <c r="CT91" s="122"/>
      <c r="CU91" s="122"/>
      <c r="CV91" s="122"/>
      <c r="CW91" s="122"/>
      <c r="CX91" s="122"/>
      <c r="CY91" s="122"/>
      <c r="CZ91" s="122"/>
      <c r="DA91" s="122"/>
      <c r="DB91" s="122"/>
      <c r="DC91" s="122"/>
      <c r="DD91" s="122"/>
      <c r="DE91" s="122"/>
      <c r="DF91" s="122"/>
      <c r="DG91" s="122"/>
      <c r="DH91" s="122"/>
      <c r="DI91" s="122"/>
      <c r="DJ91" s="122"/>
      <c r="DK91" s="122"/>
      <c r="DL91" s="122"/>
      <c r="DM91" s="122"/>
      <c r="DN91" s="122"/>
      <c r="DO91" s="122"/>
      <c r="DP91" s="122"/>
      <c r="DQ91" s="122"/>
      <c r="DR91" s="122"/>
      <c r="DS91" s="122"/>
      <c r="DT91" s="122"/>
      <c r="DU91" s="122"/>
      <c r="DV91" s="122"/>
      <c r="DW91" s="122"/>
      <c r="DX91" s="122"/>
      <c r="DY91" s="122"/>
      <c r="DZ91" s="122"/>
      <c r="EA91" s="122"/>
      <c r="EB91" s="122"/>
      <c r="EC91" s="122"/>
      <c r="ED91" s="122"/>
      <c r="EE91" s="122"/>
      <c r="EF91" s="122"/>
      <c r="EG91" s="122"/>
      <c r="EH91" s="122"/>
      <c r="EI91" s="122"/>
      <c r="EJ91" s="122"/>
      <c r="EK91" s="122"/>
      <c r="EL91" s="122"/>
      <c r="EM91" s="122"/>
      <c r="EN91" s="122"/>
      <c r="EO91" s="122"/>
      <c r="EP91" s="122"/>
      <c r="EQ91" s="122"/>
      <c r="ER91" s="122"/>
      <c r="ES91" s="122"/>
      <c r="ET91" s="122"/>
      <c r="EU91" s="122"/>
      <c r="EV91" s="122"/>
      <c r="EW91" s="122"/>
      <c r="EX91" s="122"/>
      <c r="EY91" s="122"/>
      <c r="EZ91" s="122"/>
      <c r="FA91" s="122"/>
      <c r="FB91" s="122"/>
      <c r="FC91" s="122"/>
      <c r="FD91" s="122"/>
      <c r="FE91" s="122"/>
      <c r="FF91" s="122"/>
      <c r="FG91" s="122"/>
      <c r="FH91" s="122"/>
      <c r="FI91" s="122"/>
      <c r="FJ91" s="122"/>
      <c r="FK91" s="122"/>
      <c r="FL91" s="122"/>
      <c r="FM91" s="122"/>
      <c r="FN91" s="122"/>
      <c r="FO91" s="122"/>
      <c r="FP91" s="122"/>
      <c r="FQ91" s="122"/>
    </row>
    <row r="92" spans="1:173" ht="54" customHeight="1">
      <c r="A92" s="134" t="s">
        <v>66</v>
      </c>
      <c r="B92" s="134"/>
      <c r="C92" s="108"/>
      <c r="D92" s="118"/>
      <c r="E92" s="118"/>
      <c r="F92" s="123"/>
      <c r="G92" s="124"/>
      <c r="H92" s="124"/>
      <c r="I92" s="123"/>
      <c r="J92" s="25"/>
      <c r="K92" s="18"/>
      <c r="L92" s="26"/>
      <c r="M92" s="26"/>
      <c r="N92" s="26"/>
      <c r="O92" s="25"/>
      <c r="P92" s="18"/>
      <c r="Q92" s="26"/>
      <c r="R92" s="26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6"/>
      <c r="AI92" s="122"/>
      <c r="AJ92" s="122"/>
      <c r="AK92" s="122"/>
      <c r="AL92" s="122"/>
      <c r="AM92" s="122"/>
      <c r="AN92" s="122"/>
      <c r="AO92" s="122"/>
      <c r="AP92" s="122"/>
      <c r="AQ92" s="122"/>
      <c r="AR92" s="122"/>
      <c r="AS92" s="122"/>
      <c r="AT92" s="122"/>
      <c r="AU92" s="122"/>
      <c r="AV92" s="122"/>
      <c r="AW92" s="122"/>
      <c r="AX92" s="122"/>
      <c r="AY92" s="122"/>
      <c r="AZ92" s="122"/>
      <c r="BA92" s="122"/>
      <c r="BB92" s="122"/>
      <c r="BC92" s="122"/>
      <c r="BD92" s="122"/>
      <c r="BE92" s="122"/>
      <c r="BF92" s="122"/>
      <c r="BG92" s="122"/>
      <c r="BH92" s="122"/>
      <c r="BI92" s="122"/>
      <c r="BJ92" s="122"/>
      <c r="BK92" s="122"/>
      <c r="BL92" s="122"/>
      <c r="BM92" s="122"/>
      <c r="BN92" s="122"/>
      <c r="BO92" s="122"/>
      <c r="BP92" s="122"/>
      <c r="BQ92" s="122"/>
      <c r="BR92" s="122"/>
      <c r="BS92" s="122"/>
      <c r="BT92" s="122"/>
      <c r="BU92" s="122"/>
      <c r="BV92" s="122"/>
      <c r="BW92" s="122"/>
      <c r="BX92" s="122"/>
      <c r="BY92" s="122"/>
      <c r="BZ92" s="122"/>
      <c r="CA92" s="122"/>
      <c r="CB92" s="122"/>
      <c r="CC92" s="122"/>
      <c r="CD92" s="122"/>
      <c r="CE92" s="122"/>
      <c r="CF92" s="122"/>
      <c r="CG92" s="122"/>
      <c r="CH92" s="122"/>
      <c r="CI92" s="122"/>
      <c r="CJ92" s="122"/>
      <c r="CK92" s="122"/>
      <c r="CL92" s="122"/>
      <c r="CM92" s="122"/>
      <c r="CN92" s="122"/>
      <c r="CO92" s="122"/>
      <c r="CP92" s="122"/>
      <c r="CQ92" s="122"/>
      <c r="CR92" s="122"/>
      <c r="CS92" s="122"/>
      <c r="CT92" s="122"/>
      <c r="CU92" s="122"/>
      <c r="CV92" s="122"/>
      <c r="CW92" s="122"/>
      <c r="CX92" s="122"/>
      <c r="CY92" s="122"/>
      <c r="CZ92" s="122"/>
      <c r="DA92" s="122"/>
      <c r="DB92" s="122"/>
      <c r="DC92" s="122"/>
      <c r="DD92" s="122"/>
      <c r="DE92" s="122"/>
      <c r="DF92" s="122"/>
      <c r="DG92" s="122"/>
      <c r="DH92" s="122"/>
      <c r="DI92" s="122"/>
      <c r="DJ92" s="122"/>
      <c r="DK92" s="122"/>
      <c r="DL92" s="122"/>
      <c r="DM92" s="122"/>
      <c r="DN92" s="122"/>
      <c r="DO92" s="122"/>
      <c r="DP92" s="122"/>
      <c r="DQ92" s="122"/>
      <c r="DR92" s="122"/>
      <c r="DS92" s="122"/>
      <c r="DT92" s="122"/>
      <c r="DU92" s="122"/>
      <c r="DV92" s="122"/>
      <c r="DW92" s="122"/>
      <c r="DX92" s="122"/>
      <c r="DY92" s="122"/>
      <c r="DZ92" s="122"/>
      <c r="EA92" s="122"/>
      <c r="EB92" s="122"/>
      <c r="EC92" s="122"/>
      <c r="ED92" s="122"/>
      <c r="EE92" s="122"/>
      <c r="EF92" s="122"/>
      <c r="EG92" s="122"/>
      <c r="EH92" s="122"/>
      <c r="EI92" s="122"/>
      <c r="EJ92" s="122"/>
      <c r="EK92" s="122"/>
      <c r="EL92" s="122"/>
      <c r="EM92" s="122"/>
      <c r="EN92" s="122"/>
      <c r="EO92" s="122"/>
      <c r="EP92" s="122"/>
      <c r="EQ92" s="122"/>
      <c r="ER92" s="122"/>
      <c r="ES92" s="122"/>
      <c r="ET92" s="122"/>
      <c r="EU92" s="122"/>
      <c r="EV92" s="122"/>
      <c r="EW92" s="122"/>
      <c r="EX92" s="122"/>
      <c r="EY92" s="122"/>
      <c r="EZ92" s="122"/>
      <c r="FA92" s="122"/>
      <c r="FB92" s="122"/>
      <c r="FC92" s="122"/>
      <c r="FD92" s="122"/>
      <c r="FE92" s="122"/>
      <c r="FF92" s="122"/>
      <c r="FG92" s="122"/>
      <c r="FH92" s="122"/>
      <c r="FI92" s="122"/>
      <c r="FJ92" s="122"/>
      <c r="FK92" s="122"/>
      <c r="FL92" s="122"/>
      <c r="FM92" s="122"/>
      <c r="FN92" s="122"/>
      <c r="FO92" s="122"/>
      <c r="FP92" s="122"/>
      <c r="FQ92" s="122"/>
    </row>
    <row r="93" spans="1:173" ht="91.5" customHeight="1">
      <c r="A93" s="38">
        <v>13</v>
      </c>
      <c r="B93" s="23" t="s">
        <v>99</v>
      </c>
      <c r="C93" s="108">
        <v>1.8</v>
      </c>
      <c r="D93" s="118"/>
      <c r="E93" s="26">
        <v>7135.1910900000003</v>
      </c>
      <c r="F93" s="108">
        <f>C93</f>
        <v>1.8</v>
      </c>
      <c r="G93" s="18">
        <f>E93</f>
        <v>7135.1910900000003</v>
      </c>
      <c r="H93" s="26">
        <f>G93</f>
        <v>7135.1910900000003</v>
      </c>
      <c r="I93" s="123"/>
      <c r="J93" s="25"/>
      <c r="K93" s="18"/>
      <c r="L93" s="26"/>
      <c r="M93" s="26"/>
      <c r="N93" s="26"/>
      <c r="O93" s="25"/>
      <c r="P93" s="18"/>
      <c r="Q93" s="26"/>
      <c r="R93" s="26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6"/>
      <c r="AI93" s="122"/>
      <c r="AJ93" s="122"/>
      <c r="AK93" s="122"/>
      <c r="AL93" s="122"/>
      <c r="AM93" s="122"/>
      <c r="AN93" s="122"/>
      <c r="AO93" s="122"/>
      <c r="AP93" s="122"/>
      <c r="AQ93" s="122"/>
      <c r="AR93" s="122"/>
      <c r="AS93" s="122"/>
      <c r="AT93" s="122"/>
      <c r="AU93" s="122"/>
      <c r="AV93" s="122"/>
      <c r="AW93" s="122"/>
      <c r="AX93" s="122"/>
      <c r="AY93" s="122"/>
      <c r="AZ93" s="122"/>
      <c r="BA93" s="122"/>
      <c r="BB93" s="122"/>
      <c r="BC93" s="122"/>
      <c r="BD93" s="122"/>
      <c r="BE93" s="122"/>
      <c r="BF93" s="122"/>
      <c r="BG93" s="122"/>
      <c r="BH93" s="122"/>
      <c r="BI93" s="122"/>
      <c r="BJ93" s="122"/>
      <c r="BK93" s="122"/>
      <c r="BL93" s="122"/>
      <c r="BM93" s="122"/>
      <c r="BN93" s="122"/>
      <c r="BO93" s="122"/>
      <c r="BP93" s="122"/>
      <c r="BQ93" s="122"/>
      <c r="BR93" s="122"/>
      <c r="BS93" s="122"/>
      <c r="BT93" s="122"/>
      <c r="BU93" s="122"/>
      <c r="BV93" s="122"/>
      <c r="BW93" s="122"/>
      <c r="BX93" s="122"/>
      <c r="BY93" s="122"/>
      <c r="BZ93" s="122"/>
      <c r="CA93" s="122"/>
      <c r="CB93" s="122"/>
      <c r="CC93" s="122"/>
      <c r="CD93" s="122"/>
      <c r="CE93" s="122"/>
      <c r="CF93" s="122"/>
      <c r="CG93" s="122"/>
      <c r="CH93" s="122"/>
      <c r="CI93" s="122"/>
      <c r="CJ93" s="122"/>
      <c r="CK93" s="122"/>
      <c r="CL93" s="122"/>
      <c r="CM93" s="122"/>
      <c r="CN93" s="122"/>
      <c r="CO93" s="122"/>
      <c r="CP93" s="122"/>
      <c r="CQ93" s="122"/>
      <c r="CR93" s="122"/>
      <c r="CS93" s="122"/>
      <c r="CT93" s="122"/>
      <c r="CU93" s="122"/>
      <c r="CV93" s="122"/>
      <c r="CW93" s="122"/>
      <c r="CX93" s="122"/>
      <c r="CY93" s="122"/>
      <c r="CZ93" s="122"/>
      <c r="DA93" s="122"/>
      <c r="DB93" s="122"/>
      <c r="DC93" s="122"/>
      <c r="DD93" s="122"/>
      <c r="DE93" s="122"/>
      <c r="DF93" s="122"/>
      <c r="DG93" s="122"/>
      <c r="DH93" s="122"/>
      <c r="DI93" s="122"/>
      <c r="DJ93" s="122"/>
      <c r="DK93" s="122"/>
      <c r="DL93" s="122"/>
      <c r="DM93" s="122"/>
      <c r="DN93" s="122"/>
      <c r="DO93" s="122"/>
      <c r="DP93" s="122"/>
      <c r="DQ93" s="122"/>
      <c r="DR93" s="122"/>
      <c r="DS93" s="122"/>
      <c r="DT93" s="122"/>
      <c r="DU93" s="122"/>
      <c r="DV93" s="122"/>
      <c r="DW93" s="122"/>
      <c r="DX93" s="122"/>
      <c r="DY93" s="122"/>
      <c r="DZ93" s="122"/>
      <c r="EA93" s="122"/>
      <c r="EB93" s="122"/>
      <c r="EC93" s="122"/>
      <c r="ED93" s="122"/>
      <c r="EE93" s="122"/>
      <c r="EF93" s="122"/>
      <c r="EG93" s="122"/>
      <c r="EH93" s="122"/>
      <c r="EI93" s="122"/>
      <c r="EJ93" s="122"/>
      <c r="EK93" s="122"/>
      <c r="EL93" s="122"/>
      <c r="EM93" s="122"/>
      <c r="EN93" s="122"/>
      <c r="EO93" s="122"/>
      <c r="EP93" s="122"/>
      <c r="EQ93" s="122"/>
      <c r="ER93" s="122"/>
      <c r="ES93" s="122"/>
      <c r="ET93" s="122"/>
      <c r="EU93" s="122"/>
      <c r="EV93" s="122"/>
      <c r="EW93" s="122"/>
      <c r="EX93" s="122"/>
      <c r="EY93" s="122"/>
      <c r="EZ93" s="122"/>
      <c r="FA93" s="122"/>
      <c r="FB93" s="122"/>
      <c r="FC93" s="122"/>
      <c r="FD93" s="122"/>
      <c r="FE93" s="122"/>
      <c r="FF93" s="122"/>
      <c r="FG93" s="122"/>
      <c r="FH93" s="122"/>
      <c r="FI93" s="122"/>
      <c r="FJ93" s="122"/>
      <c r="FK93" s="122"/>
      <c r="FL93" s="122"/>
      <c r="FM93" s="122"/>
      <c r="FN93" s="122"/>
      <c r="FO93" s="122"/>
      <c r="FP93" s="122"/>
      <c r="FQ93" s="122"/>
    </row>
    <row r="94" spans="1:173" ht="72.75" customHeight="1">
      <c r="A94" s="134" t="s">
        <v>71</v>
      </c>
      <c r="B94" s="134"/>
      <c r="C94" s="108"/>
      <c r="D94" s="118"/>
      <c r="E94" s="118"/>
      <c r="F94" s="123"/>
      <c r="G94" s="124"/>
      <c r="H94" s="124"/>
      <c r="I94" s="123"/>
      <c r="J94" s="25"/>
      <c r="K94" s="18"/>
      <c r="L94" s="26"/>
      <c r="M94" s="26"/>
      <c r="N94" s="26"/>
      <c r="O94" s="25"/>
      <c r="P94" s="18"/>
      <c r="Q94" s="26"/>
      <c r="R94" s="26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6"/>
      <c r="AI94" s="122"/>
      <c r="AJ94" s="122"/>
      <c r="AK94" s="122"/>
      <c r="AL94" s="122"/>
      <c r="AM94" s="122"/>
      <c r="AN94" s="122"/>
      <c r="AO94" s="122"/>
      <c r="AP94" s="122"/>
      <c r="AQ94" s="122"/>
      <c r="AR94" s="122"/>
      <c r="AS94" s="122"/>
      <c r="AT94" s="122"/>
      <c r="AU94" s="122"/>
      <c r="AV94" s="122"/>
      <c r="AW94" s="122"/>
      <c r="AX94" s="122"/>
      <c r="AY94" s="122"/>
      <c r="AZ94" s="122"/>
      <c r="BA94" s="122"/>
      <c r="BB94" s="122"/>
      <c r="BC94" s="122"/>
      <c r="BD94" s="122"/>
      <c r="BE94" s="122"/>
      <c r="BF94" s="122"/>
      <c r="BG94" s="122"/>
      <c r="BH94" s="122"/>
      <c r="BI94" s="122"/>
      <c r="BJ94" s="122"/>
      <c r="BK94" s="122"/>
      <c r="BL94" s="122"/>
      <c r="BM94" s="122"/>
      <c r="BN94" s="122"/>
      <c r="BO94" s="122"/>
      <c r="BP94" s="122"/>
      <c r="BQ94" s="122"/>
      <c r="BR94" s="122"/>
      <c r="BS94" s="122"/>
      <c r="BT94" s="122"/>
      <c r="BU94" s="122"/>
      <c r="BV94" s="122"/>
      <c r="BW94" s="122"/>
      <c r="BX94" s="122"/>
      <c r="BY94" s="122"/>
      <c r="BZ94" s="122"/>
      <c r="CA94" s="122"/>
      <c r="CB94" s="122"/>
      <c r="CC94" s="122"/>
      <c r="CD94" s="122"/>
      <c r="CE94" s="122"/>
      <c r="CF94" s="122"/>
      <c r="CG94" s="122"/>
      <c r="CH94" s="122"/>
      <c r="CI94" s="122"/>
      <c r="CJ94" s="122"/>
      <c r="CK94" s="122"/>
      <c r="CL94" s="122"/>
      <c r="CM94" s="122"/>
      <c r="CN94" s="122"/>
      <c r="CO94" s="122"/>
      <c r="CP94" s="122"/>
      <c r="CQ94" s="122"/>
      <c r="CR94" s="122"/>
      <c r="CS94" s="122"/>
      <c r="CT94" s="122"/>
      <c r="CU94" s="122"/>
      <c r="CV94" s="122"/>
      <c r="CW94" s="122"/>
      <c r="CX94" s="122"/>
      <c r="CY94" s="122"/>
      <c r="CZ94" s="122"/>
      <c r="DA94" s="122"/>
      <c r="DB94" s="122"/>
      <c r="DC94" s="122"/>
      <c r="DD94" s="122"/>
      <c r="DE94" s="122"/>
      <c r="DF94" s="122"/>
      <c r="DG94" s="122"/>
      <c r="DH94" s="122"/>
      <c r="DI94" s="122"/>
      <c r="DJ94" s="122"/>
      <c r="DK94" s="122"/>
      <c r="DL94" s="122"/>
      <c r="DM94" s="122"/>
      <c r="DN94" s="122"/>
      <c r="DO94" s="122"/>
      <c r="DP94" s="122"/>
      <c r="DQ94" s="122"/>
      <c r="DR94" s="122"/>
      <c r="DS94" s="122"/>
      <c r="DT94" s="122"/>
      <c r="DU94" s="122"/>
      <c r="DV94" s="122"/>
      <c r="DW94" s="122"/>
      <c r="DX94" s="122"/>
      <c r="DY94" s="122"/>
      <c r="DZ94" s="122"/>
      <c r="EA94" s="122"/>
      <c r="EB94" s="122"/>
      <c r="EC94" s="122"/>
      <c r="ED94" s="122"/>
      <c r="EE94" s="122"/>
      <c r="EF94" s="122"/>
      <c r="EG94" s="122"/>
      <c r="EH94" s="122"/>
      <c r="EI94" s="122"/>
      <c r="EJ94" s="122"/>
      <c r="EK94" s="122"/>
      <c r="EL94" s="122"/>
      <c r="EM94" s="122"/>
      <c r="EN94" s="122"/>
      <c r="EO94" s="122"/>
      <c r="EP94" s="122"/>
      <c r="EQ94" s="122"/>
      <c r="ER94" s="122"/>
      <c r="ES94" s="122"/>
      <c r="ET94" s="122"/>
      <c r="EU94" s="122"/>
      <c r="EV94" s="122"/>
      <c r="EW94" s="122"/>
      <c r="EX94" s="122"/>
      <c r="EY94" s="122"/>
      <c r="EZ94" s="122"/>
      <c r="FA94" s="122"/>
      <c r="FB94" s="122"/>
      <c r="FC94" s="122"/>
      <c r="FD94" s="122"/>
      <c r="FE94" s="122"/>
      <c r="FF94" s="122"/>
      <c r="FG94" s="122"/>
      <c r="FH94" s="122"/>
      <c r="FI94" s="122"/>
      <c r="FJ94" s="122"/>
      <c r="FK94" s="122"/>
      <c r="FL94" s="122"/>
      <c r="FM94" s="122"/>
      <c r="FN94" s="122"/>
      <c r="FO94" s="122"/>
      <c r="FP94" s="122"/>
      <c r="FQ94" s="122"/>
    </row>
    <row r="95" spans="1:173" ht="93" customHeight="1">
      <c r="A95" s="38">
        <v>14</v>
      </c>
      <c r="B95" s="49" t="s">
        <v>100</v>
      </c>
      <c r="C95" s="108">
        <v>3.1</v>
      </c>
      <c r="D95" s="118"/>
      <c r="E95" s="26">
        <v>10790.533750000001</v>
      </c>
      <c r="F95" s="108">
        <f>C95</f>
        <v>3.1</v>
      </c>
      <c r="G95" s="18">
        <f>E95</f>
        <v>10790.533750000001</v>
      </c>
      <c r="H95" s="26">
        <f>G95</f>
        <v>10790.533750000001</v>
      </c>
      <c r="I95" s="25"/>
      <c r="J95" s="25"/>
      <c r="K95" s="18"/>
      <c r="L95" s="26"/>
      <c r="M95" s="26"/>
      <c r="N95" s="26"/>
      <c r="O95" s="25"/>
      <c r="P95" s="18"/>
      <c r="Q95" s="26"/>
      <c r="R95" s="26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6"/>
    </row>
    <row r="96" spans="1:173" ht="60.75" customHeight="1">
      <c r="A96" s="134" t="s">
        <v>72</v>
      </c>
      <c r="B96" s="134"/>
      <c r="C96" s="108"/>
      <c r="D96" s="118"/>
      <c r="E96" s="118"/>
      <c r="F96" s="25"/>
      <c r="G96" s="26"/>
      <c r="H96" s="26"/>
      <c r="I96" s="25"/>
      <c r="J96" s="25"/>
      <c r="K96" s="18"/>
      <c r="L96" s="26"/>
      <c r="M96" s="26"/>
      <c r="N96" s="26"/>
      <c r="O96" s="25"/>
      <c r="P96" s="18"/>
      <c r="Q96" s="26"/>
      <c r="R96" s="26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6"/>
    </row>
    <row r="97" spans="1:34" ht="126" customHeight="1">
      <c r="A97" s="38">
        <v>15</v>
      </c>
      <c r="B97" s="49" t="s">
        <v>101</v>
      </c>
      <c r="C97" s="108">
        <v>1.4</v>
      </c>
      <c r="D97" s="25"/>
      <c r="E97" s="26">
        <v>6311.7445699999998</v>
      </c>
      <c r="F97" s="108">
        <f>C97</f>
        <v>1.4</v>
      </c>
      <c r="G97" s="18">
        <f>E97</f>
        <v>6311.7445699999998</v>
      </c>
      <c r="H97" s="26">
        <f>G97</f>
        <v>6311.7445699999998</v>
      </c>
      <c r="I97" s="25"/>
      <c r="J97" s="25"/>
      <c r="K97" s="18"/>
      <c r="L97" s="26"/>
      <c r="M97" s="26"/>
      <c r="N97" s="26"/>
      <c r="O97" s="25"/>
      <c r="P97" s="18"/>
      <c r="Q97" s="26"/>
      <c r="R97" s="26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6"/>
    </row>
    <row r="98" spans="1:34" ht="92.25" customHeight="1">
      <c r="A98" s="38">
        <v>16</v>
      </c>
      <c r="B98" s="23" t="s">
        <v>102</v>
      </c>
      <c r="C98" s="108">
        <v>1.7</v>
      </c>
      <c r="D98" s="25"/>
      <c r="E98" s="26">
        <v>8049.0851300000004</v>
      </c>
      <c r="F98" s="108">
        <f>C98</f>
        <v>1.7</v>
      </c>
      <c r="G98" s="18">
        <f>E98</f>
        <v>8049.0851300000004</v>
      </c>
      <c r="H98" s="26">
        <f>G98</f>
        <v>8049.0851300000004</v>
      </c>
      <c r="I98" s="25"/>
      <c r="J98" s="25"/>
      <c r="K98" s="18"/>
      <c r="L98" s="26"/>
      <c r="M98" s="26"/>
      <c r="N98" s="26"/>
      <c r="O98" s="25"/>
      <c r="P98" s="18"/>
      <c r="Q98" s="26"/>
      <c r="R98" s="26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6"/>
    </row>
    <row r="99" spans="1:34" ht="116.25" customHeight="1">
      <c r="A99" s="22">
        <v>17</v>
      </c>
      <c r="B99" s="23" t="s">
        <v>103</v>
      </c>
      <c r="C99" s="108">
        <v>5.7</v>
      </c>
      <c r="D99" s="25"/>
      <c r="E99" s="26">
        <v>23000</v>
      </c>
      <c r="F99" s="108"/>
      <c r="G99" s="18"/>
      <c r="H99" s="26"/>
      <c r="I99" s="25"/>
      <c r="J99" s="25"/>
      <c r="K99" s="18"/>
      <c r="L99" s="26"/>
      <c r="M99" s="26"/>
      <c r="N99" s="26"/>
      <c r="O99" s="25">
        <f>C99</f>
        <v>5.7</v>
      </c>
      <c r="P99" s="18">
        <f>E99</f>
        <v>23000</v>
      </c>
      <c r="Q99" s="26">
        <f>P99</f>
        <v>23000</v>
      </c>
      <c r="R99" s="26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6"/>
    </row>
    <row r="100" spans="1:34" ht="64.5" customHeight="1">
      <c r="A100" s="135" t="s">
        <v>80</v>
      </c>
      <c r="B100" s="135"/>
      <c r="C100" s="108"/>
      <c r="D100" s="25"/>
      <c r="E100" s="25"/>
      <c r="F100" s="25"/>
      <c r="G100" s="26"/>
      <c r="H100" s="26"/>
      <c r="I100" s="25"/>
      <c r="J100" s="25"/>
      <c r="K100" s="18"/>
      <c r="L100" s="26"/>
      <c r="M100" s="26"/>
      <c r="N100" s="26"/>
      <c r="O100" s="25"/>
      <c r="P100" s="18"/>
      <c r="Q100" s="26"/>
      <c r="R100" s="26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6"/>
    </row>
    <row r="101" spans="1:34" ht="93.75" customHeight="1">
      <c r="A101" s="125">
        <v>18</v>
      </c>
      <c r="B101" s="126" t="s">
        <v>104</v>
      </c>
      <c r="C101" s="127">
        <v>1.8</v>
      </c>
      <c r="D101" s="128"/>
      <c r="E101" s="129">
        <v>6887.9197599999998</v>
      </c>
      <c r="F101" s="127">
        <f>C101</f>
        <v>1.8</v>
      </c>
      <c r="G101" s="130">
        <f>E101</f>
        <v>6887.9197599999998</v>
      </c>
      <c r="H101" s="129">
        <f>G101</f>
        <v>6887.9197599999998</v>
      </c>
      <c r="I101" s="128"/>
      <c r="J101" s="128"/>
      <c r="K101" s="130"/>
      <c r="L101" s="129"/>
      <c r="M101" s="129"/>
      <c r="N101" s="129"/>
      <c r="O101" s="128"/>
      <c r="P101" s="130"/>
      <c r="Q101" s="129"/>
      <c r="R101" s="129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2"/>
    </row>
    <row r="102" spans="1:34" ht="12.75" customHeight="1">
      <c r="B102" s="133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</row>
    <row r="103" spans="1:34">
      <c r="B103" s="133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</row>
    <row r="104" spans="1:34">
      <c r="B104" s="133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</row>
    <row r="105" spans="1:34">
      <c r="B105" s="133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</row>
    <row r="106" spans="1:34">
      <c r="B106" s="133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</row>
    <row r="107" spans="1:34">
      <c r="B107" s="133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</row>
    <row r="108" spans="1:34">
      <c r="B108" s="133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</row>
    <row r="109" spans="1:34">
      <c r="B109" s="133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</row>
    <row r="110" spans="1:34">
      <c r="B110" s="133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</row>
    <row r="111" spans="1:34">
      <c r="B111" s="133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</row>
    <row r="112" spans="1:34">
      <c r="B112" s="133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</row>
    <row r="113" spans="2:15">
      <c r="B113" s="133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</row>
    <row r="114" spans="2:15">
      <c r="B114" s="133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</row>
    <row r="115" spans="2:15">
      <c r="B115" s="133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</row>
    <row r="116" spans="2:15">
      <c r="B116" s="133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</row>
    <row r="117" spans="2:15">
      <c r="B117" s="133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</row>
    <row r="118" spans="2:15">
      <c r="B118" s="133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</row>
    <row r="119" spans="2:15">
      <c r="B119" s="133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</row>
    <row r="120" spans="2:15">
      <c r="B120" s="133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</row>
    <row r="121" spans="2:15">
      <c r="B121" s="133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</row>
    <row r="122" spans="2:15">
      <c r="B122" s="133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</row>
    <row r="123" spans="2:15">
      <c r="B123" s="133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</row>
    <row r="124" spans="2:15">
      <c r="B124" s="133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</row>
    <row r="125" spans="2:15">
      <c r="B125" s="133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</row>
    <row r="126" spans="2:15">
      <c r="B126" s="133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</row>
    <row r="127" spans="2:15">
      <c r="B127" s="133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</row>
    <row r="128" spans="2:15">
      <c r="B128" s="133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</row>
    <row r="129" spans="2:15">
      <c r="B129" s="133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</row>
    <row r="130" spans="2:15">
      <c r="B130" s="133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</row>
  </sheetData>
  <mergeCells count="58">
    <mergeCell ref="F1:N1"/>
    <mergeCell ref="AA1:AH1"/>
    <mergeCell ref="A3:AH3"/>
    <mergeCell ref="A4:AH4"/>
    <mergeCell ref="A6:A8"/>
    <mergeCell ref="B6:B8"/>
    <mergeCell ref="C6:E6"/>
    <mergeCell ref="F6:I6"/>
    <mergeCell ref="J6:N6"/>
    <mergeCell ref="O6:R6"/>
    <mergeCell ref="S6:V6"/>
    <mergeCell ref="W6:Z6"/>
    <mergeCell ref="AA6:AD6"/>
    <mergeCell ref="AE6:AH6"/>
    <mergeCell ref="C7:D7"/>
    <mergeCell ref="H7:I7"/>
    <mergeCell ref="AG7:AH7"/>
    <mergeCell ref="A10:AH10"/>
    <mergeCell ref="B11:AH11"/>
    <mergeCell ref="A15:B15"/>
    <mergeCell ref="A18:AH18"/>
    <mergeCell ref="L7:N7"/>
    <mergeCell ref="Q7:R7"/>
    <mergeCell ref="U7:V7"/>
    <mergeCell ref="Y7:Z7"/>
    <mergeCell ref="AC7:AD7"/>
    <mergeCell ref="B19:AH19"/>
    <mergeCell ref="A23:B23"/>
    <mergeCell ref="A26:B26"/>
    <mergeCell ref="A32:B32"/>
    <mergeCell ref="A38:B38"/>
    <mergeCell ref="A40:B40"/>
    <mergeCell ref="A42:B42"/>
    <mergeCell ref="A44:B44"/>
    <mergeCell ref="A46:B46"/>
    <mergeCell ref="A48:B48"/>
    <mergeCell ref="A49:B49"/>
    <mergeCell ref="A51:B51"/>
    <mergeCell ref="A52:B52"/>
    <mergeCell ref="A54:B54"/>
    <mergeCell ref="A55:B55"/>
    <mergeCell ref="A56:B56"/>
    <mergeCell ref="A60:B60"/>
    <mergeCell ref="A61:B61"/>
    <mergeCell ref="A66:B66"/>
    <mergeCell ref="A68:B68"/>
    <mergeCell ref="B71:AH71"/>
    <mergeCell ref="A73:B73"/>
    <mergeCell ref="A75:B75"/>
    <mergeCell ref="A79:B79"/>
    <mergeCell ref="A83:B83"/>
    <mergeCell ref="A96:B96"/>
    <mergeCell ref="A100:B100"/>
    <mergeCell ref="A85:B85"/>
    <mergeCell ref="A87:B87"/>
    <mergeCell ref="A90:B90"/>
    <mergeCell ref="A92:B92"/>
    <mergeCell ref="A94:B94"/>
  </mergeCells>
  <printOptions horizontalCentered="1"/>
  <pageMargins left="0.39370078740157483" right="0.39370078740157483" top="0.78740157480314965" bottom="0.59055118110236227" header="0.31496062992125984" footer="0.51181102362204722"/>
  <pageSetup paperSize="8" scale="22" firstPageNumber="97" fitToHeight="7" orientation="landscape" useFirstPageNumber="1" horizontalDpi="300" verticalDpi="300" r:id="rId1"/>
  <headerFooter>
    <oddHeader>&amp;C&amp;"Times New Roman,обычный"&amp;26&amp;P</oddHeader>
  </headerFooter>
  <rowBreaks count="1" manualBreakCount="1">
    <brk id="91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436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20.02.25</vt:lpstr>
      <vt:lpstr>'20.02.25'!Заголовки_для_печати</vt:lpstr>
      <vt:lpstr>'20.02.25'!Область_печати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Фисун</cp:lastModifiedBy>
  <cp:revision>30</cp:revision>
  <cp:lastPrinted>2025-03-11T09:09:40Z</cp:lastPrinted>
  <dcterms:created xsi:type="dcterms:W3CDTF">2023-06-23T06:52:40Z</dcterms:created>
  <dcterms:modified xsi:type="dcterms:W3CDTF">2025-07-07T14:56:23Z</dcterms:modified>
  <dc:language>ru-RU</dc:language>
</cp:coreProperties>
</file>